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sharedStrings.xml" ContentType="application/vnd.openxmlformats-officedocument.spreadsheetml.sharedStrings+xml"/>
  <Override PartName="/xl/theme/theme1.xml" ContentType="application/vnd.openxmlformats-officedocument.theme+xml"/>
  <Override PartName="/xl/styles.xml" ContentType="application/vnd.openxmlformats-officedocument.spreadsheetml.styles+xml"/>
  <Override PartName="/xl/calcChain.xml" ContentType="application/vnd.openxmlformats-officedocument.spreadsheetml.calcChain+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externalLinks/externalLink1.xml" ContentType="application/vnd.openxmlformats-officedocument.spreadsheetml.externalLink+xml"/>
  <Override PartName="/customXml/itemProps1.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defaultThemeVersion="124226"/>
  <mc:AlternateContent xmlns:mc="http://schemas.openxmlformats.org/markup-compatibility/2006">
    <mc:Choice Requires="x15">
      <x15ac:absPath xmlns:x15ac="http://schemas.microsoft.com/office/spreadsheetml/2010/11/ac" url="C:\Pfx Engagement\WM\WorkPapers\{A34AC44B-D9B7-4037-828D-4BECEB300FA9}\{8AD589E5-FC1B-4C7B-9432-4759D81E13DE}\"/>
    </mc:Choice>
  </mc:AlternateContent>
  <xr:revisionPtr revIDLastSave="0" documentId="13_ncr:1_{106D282B-CD26-4556-921B-0BDA590AD89F}" xr6:coauthVersionLast="41" xr6:coauthVersionMax="41" xr10:uidLastSave="{00000000-0000-0000-0000-000000000000}"/>
  <bookViews>
    <workbookView xWindow="28680" yWindow="-120" windowWidth="29040" windowHeight="17640" activeTab="1" xr2:uid="{00000000-000D-0000-FFFF-FFFF00000000}"/>
  </bookViews>
  <sheets>
    <sheet name="Instructions " sheetId="8" r:id="rId1"/>
    <sheet name="Collection Worksheet" sheetId="1" r:id="rId2"/>
    <sheet name="IMPORT" sheetId="28" state="hidden" r:id="rId3"/>
    <sheet name="RSS" sheetId="30" r:id="rId4"/>
    <sheet name="2018 Data" sheetId="35" state="hidden" r:id="rId5"/>
    <sheet name="Unit Names" sheetId="29" state="hidden" r:id="rId6"/>
  </sheets>
  <externalReferences>
    <externalReference r:id="rId7"/>
  </externalReferences>
  <definedNames>
    <definedName name="Audit_Dtl">[1]Database!$AC$3:$AP$413</definedName>
    <definedName name="_xlnm.Print_Area" localSheetId="1">'Collection Worksheet'!$A$7:$D$71</definedName>
    <definedName name="_xlnm.Print_Titles" localSheetId="1">'Collection Worksheet'!$5:$5</definedName>
    <definedName name="Temp">[1]Database!$BF$3:$EG$3</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60" i="28" l="1"/>
  <c r="G29" i="1"/>
  <c r="E102" i="1"/>
  <c r="E80" i="1"/>
  <c r="E94" i="1"/>
  <c r="E93" i="1"/>
  <c r="E92" i="1"/>
  <c r="E91" i="1"/>
  <c r="E90" i="1"/>
  <c r="E89" i="1"/>
  <c r="E88" i="1"/>
  <c r="E87" i="1"/>
  <c r="E86" i="1"/>
  <c r="E85" i="1"/>
  <c r="E84" i="1"/>
  <c r="E83" i="1"/>
  <c r="E100" i="1"/>
  <c r="E99" i="1"/>
  <c r="E97" i="1"/>
  <c r="E82" i="1"/>
  <c r="E79" i="1"/>
  <c r="E78" i="1"/>
  <c r="E77" i="1"/>
  <c r="E71" i="1"/>
  <c r="E69" i="1"/>
  <c r="E67" i="1"/>
  <c r="E66" i="1"/>
  <c r="E65" i="1"/>
  <c r="E64" i="1"/>
  <c r="E63" i="1"/>
  <c r="E62" i="1"/>
  <c r="E61" i="1"/>
  <c r="E57" i="1"/>
  <c r="E56" i="1"/>
  <c r="E55" i="1"/>
  <c r="E54" i="1"/>
  <c r="E53" i="1"/>
  <c r="E52" i="1"/>
  <c r="E51" i="1"/>
  <c r="E50" i="1"/>
  <c r="E49" i="1"/>
  <c r="E48" i="1"/>
  <c r="E46" i="1"/>
  <c r="E45" i="1"/>
  <c r="E44" i="1"/>
  <c r="E43" i="1"/>
  <c r="E42" i="1"/>
  <c r="E41" i="1"/>
  <c r="E40" i="1"/>
  <c r="E39" i="1"/>
  <c r="E38" i="1"/>
  <c r="E37" i="1"/>
  <c r="E36" i="1"/>
  <c r="E34" i="1"/>
  <c r="E33" i="1"/>
  <c r="E31" i="1"/>
  <c r="E30" i="1"/>
  <c r="E29" i="1"/>
  <c r="E28" i="1"/>
  <c r="E27" i="1"/>
  <c r="E26" i="1"/>
  <c r="E25" i="1"/>
  <c r="E24" i="1"/>
  <c r="E23" i="1"/>
  <c r="E22" i="1"/>
  <c r="E20" i="1"/>
  <c r="E19" i="1"/>
  <c r="E17" i="1"/>
  <c r="E16" i="1"/>
  <c r="E15" i="1"/>
  <c r="E14" i="1"/>
  <c r="E11" i="1"/>
  <c r="E10" i="1"/>
  <c r="E8" i="1"/>
  <c r="E7" i="1"/>
  <c r="E273" i="35"/>
  <c r="F273" i="35"/>
  <c r="G273" i="35"/>
  <c r="H273" i="35"/>
  <c r="I273" i="35"/>
  <c r="J273" i="35"/>
  <c r="K273" i="35"/>
  <c r="L273" i="35"/>
  <c r="M273" i="35"/>
  <c r="N273" i="35"/>
  <c r="O273" i="35"/>
  <c r="P273" i="35"/>
  <c r="Q273" i="35"/>
  <c r="R273" i="35"/>
  <c r="S273" i="35"/>
  <c r="T273" i="35"/>
  <c r="U273" i="35"/>
  <c r="V273" i="35"/>
  <c r="W273" i="35"/>
  <c r="X273" i="35"/>
  <c r="Y273" i="35"/>
  <c r="Z273" i="35"/>
  <c r="AA273" i="35"/>
  <c r="AB273" i="35"/>
  <c r="AC273" i="35"/>
  <c r="AD273" i="35"/>
  <c r="AE273" i="35"/>
  <c r="AF273" i="35"/>
  <c r="AG273" i="35"/>
  <c r="AH273" i="35"/>
  <c r="AI273" i="35"/>
  <c r="AJ273" i="35"/>
  <c r="AK273" i="35"/>
  <c r="AL273" i="35"/>
  <c r="AM273" i="35"/>
  <c r="AN273" i="35"/>
  <c r="AO273" i="35"/>
  <c r="AP273" i="35"/>
  <c r="AQ273" i="35"/>
  <c r="AR273" i="35"/>
  <c r="AS273" i="35"/>
  <c r="AT273" i="35"/>
  <c r="AU273" i="35"/>
  <c r="E9" i="1" s="1"/>
  <c r="E274" i="35"/>
  <c r="F274" i="35"/>
  <c r="G274" i="35"/>
  <c r="H274" i="35"/>
  <c r="I274" i="35"/>
  <c r="J274" i="35"/>
  <c r="K274" i="35"/>
  <c r="L274" i="35"/>
  <c r="M274" i="35"/>
  <c r="N274" i="35"/>
  <c r="O274" i="35"/>
  <c r="P274" i="35"/>
  <c r="Q274" i="35"/>
  <c r="R274" i="35"/>
  <c r="S274" i="35"/>
  <c r="T274" i="35"/>
  <c r="U274" i="35"/>
  <c r="V274" i="35"/>
  <c r="W274" i="35"/>
  <c r="X274" i="35"/>
  <c r="Y274" i="35"/>
  <c r="Z274" i="35"/>
  <c r="AA274" i="35"/>
  <c r="AB274" i="35"/>
  <c r="AC274" i="35"/>
  <c r="AD274" i="35"/>
  <c r="AE274" i="35"/>
  <c r="AF274" i="35"/>
  <c r="AG274" i="35"/>
  <c r="AH274" i="35"/>
  <c r="AI274" i="35"/>
  <c r="AJ274" i="35"/>
  <c r="AK274" i="35"/>
  <c r="AL274" i="35"/>
  <c r="AM274" i="35"/>
  <c r="AN274" i="35"/>
  <c r="AO274" i="35"/>
  <c r="AP274" i="35"/>
  <c r="AQ274" i="35"/>
  <c r="AR274" i="35"/>
  <c r="AS274" i="35"/>
  <c r="AT274" i="35"/>
  <c r="AU274" i="35"/>
  <c r="E12" i="1" s="1"/>
  <c r="E275" i="35"/>
  <c r="F275" i="35"/>
  <c r="G275" i="35"/>
  <c r="H275" i="35"/>
  <c r="I275" i="35"/>
  <c r="J275" i="35"/>
  <c r="K275" i="35"/>
  <c r="L275" i="35"/>
  <c r="M275" i="35"/>
  <c r="N275" i="35"/>
  <c r="O275" i="35"/>
  <c r="P275" i="35"/>
  <c r="Q275" i="35"/>
  <c r="R275" i="35"/>
  <c r="S275" i="35"/>
  <c r="T275" i="35"/>
  <c r="U275" i="35"/>
  <c r="V275" i="35"/>
  <c r="W275" i="35"/>
  <c r="X275" i="35"/>
  <c r="Y275" i="35"/>
  <c r="Z275" i="35"/>
  <c r="AA275" i="35"/>
  <c r="AB275" i="35"/>
  <c r="AC275" i="35"/>
  <c r="AD275" i="35"/>
  <c r="AE275" i="35"/>
  <c r="AF275" i="35"/>
  <c r="AG275" i="35"/>
  <c r="AH275" i="35"/>
  <c r="AI275" i="35"/>
  <c r="AJ275" i="35"/>
  <c r="AK275" i="35"/>
  <c r="AL275" i="35"/>
  <c r="AM275" i="35"/>
  <c r="AN275" i="35"/>
  <c r="AO275" i="35"/>
  <c r="AP275" i="35"/>
  <c r="AQ275" i="35"/>
  <c r="AR275" i="35"/>
  <c r="AS275" i="35"/>
  <c r="AT275" i="35"/>
  <c r="AU275" i="35"/>
  <c r="E13" i="1" s="1"/>
  <c r="D275" i="35"/>
  <c r="D274" i="35"/>
  <c r="D273" i="35"/>
  <c r="E89" i="28"/>
  <c r="C89" i="28"/>
  <c r="A89" i="28"/>
  <c r="L60" i="28"/>
  <c r="C60" i="28"/>
  <c r="B60" i="28"/>
  <c r="A60" i="28"/>
  <c r="T60" i="28" s="1"/>
  <c r="E278" i="35"/>
  <c r="F278" i="35"/>
  <c r="G278" i="35"/>
  <c r="H278" i="35"/>
  <c r="I278" i="35"/>
  <c r="J278" i="35"/>
  <c r="K278" i="35"/>
  <c r="L278" i="35"/>
  <c r="M278" i="35"/>
  <c r="N278" i="35"/>
  <c r="O278" i="35"/>
  <c r="P278" i="35"/>
  <c r="Q278" i="35"/>
  <c r="R278" i="35"/>
  <c r="S278" i="35"/>
  <c r="T278" i="35"/>
  <c r="U278" i="35"/>
  <c r="V278" i="35"/>
  <c r="W278" i="35"/>
  <c r="X278" i="35"/>
  <c r="Y278" i="35"/>
  <c r="Z278" i="35"/>
  <c r="AA278" i="35"/>
  <c r="AB278" i="35"/>
  <c r="AC278" i="35"/>
  <c r="AD278" i="35"/>
  <c r="AE278" i="35"/>
  <c r="AF278" i="35"/>
  <c r="AG278" i="35"/>
  <c r="AH278" i="35"/>
  <c r="AI278" i="35"/>
  <c r="AJ278" i="35"/>
  <c r="AK278" i="35"/>
  <c r="AL278" i="35"/>
  <c r="AM278" i="35"/>
  <c r="AN278" i="35"/>
  <c r="AO278" i="35"/>
  <c r="AP278" i="35"/>
  <c r="AQ278" i="35"/>
  <c r="AR278" i="35"/>
  <c r="AS278" i="35"/>
  <c r="AT278" i="35"/>
  <c r="AU278" i="35"/>
  <c r="D278" i="35"/>
  <c r="E277" i="35"/>
  <c r="E284" i="35" s="1"/>
  <c r="F277" i="35"/>
  <c r="F284" i="35" s="1"/>
  <c r="G277" i="35"/>
  <c r="G279" i="35" s="1"/>
  <c r="H277" i="35"/>
  <c r="H279" i="35" s="1"/>
  <c r="I277" i="35"/>
  <c r="J277" i="35"/>
  <c r="K277" i="35"/>
  <c r="K284" i="35" s="1"/>
  <c r="L277" i="35"/>
  <c r="L284" i="35" s="1"/>
  <c r="M277" i="35"/>
  <c r="M284" i="35" s="1"/>
  <c r="N277" i="35"/>
  <c r="N284" i="35" s="1"/>
  <c r="O277" i="35"/>
  <c r="O279" i="35" s="1"/>
  <c r="P277" i="35"/>
  <c r="P279" i="35" s="1"/>
  <c r="Q277" i="35"/>
  <c r="R277" i="35"/>
  <c r="S277" i="35"/>
  <c r="S284" i="35" s="1"/>
  <c r="T277" i="35"/>
  <c r="T284" i="35" s="1"/>
  <c r="U277" i="35"/>
  <c r="U284" i="35" s="1"/>
  <c r="V277" i="35"/>
  <c r="V284" i="35" s="1"/>
  <c r="W277" i="35"/>
  <c r="W279" i="35" s="1"/>
  <c r="X277" i="35"/>
  <c r="Y277" i="35"/>
  <c r="Z277" i="35"/>
  <c r="AA277" i="35"/>
  <c r="AA284" i="35" s="1"/>
  <c r="AB277" i="35"/>
  <c r="AB284" i="35" s="1"/>
  <c r="AC277" i="35"/>
  <c r="AC284" i="35" s="1"/>
  <c r="AD277" i="35"/>
  <c r="AE277" i="35"/>
  <c r="AE279" i="35" s="1"/>
  <c r="AF277" i="35"/>
  <c r="AG277" i="35"/>
  <c r="AH277" i="35"/>
  <c r="AI277" i="35"/>
  <c r="AI284" i="35" s="1"/>
  <c r="AJ277" i="35"/>
  <c r="AJ284" i="35" s="1"/>
  <c r="AK277" i="35"/>
  <c r="AK284" i="35" s="1"/>
  <c r="AL277" i="35"/>
  <c r="AL284" i="35" s="1"/>
  <c r="AM277" i="35"/>
  <c r="AM279" i="35" s="1"/>
  <c r="AN277" i="35"/>
  <c r="AO277" i="35"/>
  <c r="AP277" i="35"/>
  <c r="AQ277" i="35"/>
  <c r="AQ284" i="35" s="1"/>
  <c r="AR277" i="35"/>
  <c r="AR284" i="35" s="1"/>
  <c r="AS277" i="35"/>
  <c r="AS284" i="35" s="1"/>
  <c r="AT277" i="35"/>
  <c r="AT284" i="35" s="1"/>
  <c r="AU277" i="35"/>
  <c r="AU279" i="35" s="1"/>
  <c r="D277" i="35"/>
  <c r="AO279" i="35" l="1"/>
  <c r="AG279" i="35"/>
  <c r="Y279" i="35"/>
  <c r="Q279" i="35"/>
  <c r="I279" i="35"/>
  <c r="AP279" i="35"/>
  <c r="AH279" i="35"/>
  <c r="Z279" i="35"/>
  <c r="R279" i="35"/>
  <c r="J279" i="35"/>
  <c r="D279" i="35"/>
  <c r="AN279" i="35"/>
  <c r="AF279" i="35"/>
  <c r="X279" i="35"/>
  <c r="AP284" i="35"/>
  <c r="AH284" i="35"/>
  <c r="AD279" i="35"/>
  <c r="Z284" i="35"/>
  <c r="R284" i="35"/>
  <c r="J284" i="35"/>
  <c r="AT279" i="35"/>
  <c r="AS279" i="35"/>
  <c r="AK279" i="35"/>
  <c r="AC279" i="35"/>
  <c r="U279" i="35"/>
  <c r="M279" i="35"/>
  <c r="E279" i="35"/>
  <c r="AO284" i="35"/>
  <c r="AG284" i="35"/>
  <c r="Y284" i="35"/>
  <c r="Q284" i="35"/>
  <c r="I284" i="35"/>
  <c r="V279" i="35"/>
  <c r="AR279" i="35"/>
  <c r="AJ279" i="35"/>
  <c r="AB279" i="35"/>
  <c r="T279" i="35"/>
  <c r="L279" i="35"/>
  <c r="D284" i="35"/>
  <c r="AN284" i="35"/>
  <c r="AF284" i="35"/>
  <c r="X284" i="35"/>
  <c r="P284" i="35"/>
  <c r="H284" i="35"/>
  <c r="N279" i="35"/>
  <c r="AQ279" i="35"/>
  <c r="AI279" i="35"/>
  <c r="AA279" i="35"/>
  <c r="S279" i="35"/>
  <c r="K279" i="35"/>
  <c r="AU284" i="35"/>
  <c r="AM284" i="35"/>
  <c r="AE284" i="35"/>
  <c r="W284" i="35"/>
  <c r="O284" i="35"/>
  <c r="G284" i="35"/>
  <c r="AL279" i="35"/>
  <c r="F279" i="35"/>
  <c r="AD284" i="35"/>
  <c r="E73" i="28"/>
  <c r="L73" i="28" s="1"/>
  <c r="E74" i="28"/>
  <c r="L74" i="28" s="1"/>
  <c r="F74" i="28" s="1"/>
  <c r="E75" i="28"/>
  <c r="L75" i="28" s="1"/>
  <c r="E76" i="28"/>
  <c r="L76" i="28" s="1"/>
  <c r="F76" i="28" s="1"/>
  <c r="E77" i="28"/>
  <c r="L77" i="28" s="1"/>
  <c r="E78" i="28"/>
  <c r="L78" i="28" s="1"/>
  <c r="H93" i="1"/>
  <c r="H90" i="1"/>
  <c r="H87" i="1"/>
  <c r="H84" i="1"/>
  <c r="H79" i="1"/>
  <c r="G77" i="1"/>
  <c r="T31" i="28"/>
  <c r="T32" i="28"/>
  <c r="T83" i="28"/>
  <c r="T84" i="28"/>
  <c r="T85" i="28"/>
  <c r="T86" i="28"/>
  <c r="T87" i="28"/>
  <c r="E82" i="28"/>
  <c r="L82" i="28" s="1"/>
  <c r="C82" i="28"/>
  <c r="A82" i="28"/>
  <c r="T82" i="28" s="1"/>
  <c r="L87" i="28"/>
  <c r="L86" i="28"/>
  <c r="E62" i="28"/>
  <c r="L62" i="28" s="1"/>
  <c r="F62" i="28" s="1"/>
  <c r="A62" i="28"/>
  <c r="T62" i="28" s="1"/>
  <c r="B62" i="28"/>
  <c r="C62" i="28"/>
  <c r="A67" i="28"/>
  <c r="T67" i="28" s="1"/>
  <c r="B67" i="28"/>
  <c r="C67" i="28"/>
  <c r="A68" i="28"/>
  <c r="T68" i="28" s="1"/>
  <c r="B68" i="28"/>
  <c r="C68" i="28"/>
  <c r="A69" i="28"/>
  <c r="T69" i="28" s="1"/>
  <c r="B69" i="28"/>
  <c r="C69" i="28"/>
  <c r="A70" i="28"/>
  <c r="T70" i="28" s="1"/>
  <c r="B70" i="28"/>
  <c r="C70" i="28"/>
  <c r="A71" i="28"/>
  <c r="T71" i="28" s="1"/>
  <c r="B71" i="28"/>
  <c r="C71" i="28"/>
  <c r="A72" i="28"/>
  <c r="T72" i="28" s="1"/>
  <c r="B72" i="28"/>
  <c r="C72" i="28"/>
  <c r="A73" i="28"/>
  <c r="T73" i="28" s="1"/>
  <c r="B73" i="28"/>
  <c r="C73" i="28"/>
  <c r="A74" i="28"/>
  <c r="T74" i="28" s="1"/>
  <c r="B74" i="28"/>
  <c r="C74" i="28"/>
  <c r="A75" i="28"/>
  <c r="T75" i="28" s="1"/>
  <c r="B75" i="28"/>
  <c r="C75" i="28"/>
  <c r="A76" i="28"/>
  <c r="T76" i="28" s="1"/>
  <c r="B76" i="28"/>
  <c r="C76" i="28"/>
  <c r="A77" i="28"/>
  <c r="T77" i="28" s="1"/>
  <c r="B77" i="28"/>
  <c r="C77" i="28"/>
  <c r="A78" i="28"/>
  <c r="T78" i="28" s="1"/>
  <c r="B78" i="28"/>
  <c r="C78" i="28"/>
  <c r="E64" i="28"/>
  <c r="L64" i="28" s="1"/>
  <c r="F64" i="28" s="1"/>
  <c r="E65" i="28"/>
  <c r="L65" i="28" s="1"/>
  <c r="A64" i="28"/>
  <c r="T64" i="28" s="1"/>
  <c r="B64" i="28"/>
  <c r="C64" i="28"/>
  <c r="A65" i="28"/>
  <c r="T65" i="28" s="1"/>
  <c r="B65" i="28"/>
  <c r="C65" i="28"/>
  <c r="E63" i="28"/>
  <c r="L63" i="28" s="1"/>
  <c r="C63" i="28"/>
  <c r="B63" i="28"/>
  <c r="A63" i="28"/>
  <c r="T63" i="28" s="1"/>
  <c r="G102" i="1"/>
  <c r="H94" i="1"/>
  <c r="G94" i="1" s="1"/>
  <c r="G93" i="1"/>
  <c r="H92" i="1"/>
  <c r="G92" i="1"/>
  <c r="H91" i="1"/>
  <c r="G91" i="1"/>
  <c r="G90" i="1"/>
  <c r="H89" i="1"/>
  <c r="G89" i="1"/>
  <c r="H88" i="1"/>
  <c r="G88" i="1" s="1"/>
  <c r="G87" i="1"/>
  <c r="H86" i="1"/>
  <c r="G86" i="1"/>
  <c r="H78" i="1"/>
  <c r="H80" i="1"/>
  <c r="G80" i="1" s="1"/>
  <c r="G79" i="1"/>
  <c r="G78" i="1"/>
  <c r="H85" i="1"/>
  <c r="G85" i="1" s="1"/>
  <c r="G84" i="1"/>
  <c r="G83" i="1"/>
  <c r="H83" i="1"/>
  <c r="G57" i="1"/>
  <c r="P27" i="28"/>
  <c r="P26" i="28"/>
  <c r="P15" i="28"/>
  <c r="P14" i="28"/>
  <c r="P13" i="28"/>
  <c r="E32" i="28"/>
  <c r="L32" i="28" s="1"/>
  <c r="F61" i="28"/>
  <c r="A54" i="28"/>
  <c r="T54" i="28" s="1"/>
  <c r="C51" i="28"/>
  <c r="E51" i="28"/>
  <c r="L51" i="28" s="1"/>
  <c r="B51" i="28"/>
  <c r="A51" i="28"/>
  <c r="T51" i="28" s="1"/>
  <c r="E29" i="28"/>
  <c r="L29" i="28" s="1"/>
  <c r="C29" i="28"/>
  <c r="B29" i="28"/>
  <c r="A29" i="28"/>
  <c r="T29" i="28" s="1"/>
  <c r="E28" i="28"/>
  <c r="L28" i="28" s="1"/>
  <c r="F28" i="28" s="1"/>
  <c r="C28" i="28"/>
  <c r="B28" i="28"/>
  <c r="A28" i="28"/>
  <c r="T28" i="28" s="1"/>
  <c r="G56" i="1"/>
  <c r="G45" i="1"/>
  <c r="D3" i="1"/>
  <c r="H56" i="1"/>
  <c r="G30" i="1"/>
  <c r="E54" i="28"/>
  <c r="L54" i="28" s="1"/>
  <c r="B54" i="28"/>
  <c r="C54" i="28"/>
  <c r="B32" i="28"/>
  <c r="C32" i="28"/>
  <c r="H17" i="1"/>
  <c r="C2" i="28"/>
  <c r="H81" i="28"/>
  <c r="H80" i="28"/>
  <c r="H79" i="28"/>
  <c r="H66" i="28"/>
  <c r="H67" i="28"/>
  <c r="H68" i="28"/>
  <c r="H70" i="28"/>
  <c r="H71" i="28"/>
  <c r="H61" i="28"/>
  <c r="H63" i="28"/>
  <c r="H64" i="28"/>
  <c r="H59" i="28"/>
  <c r="H58" i="28"/>
  <c r="H53" i="28"/>
  <c r="H55" i="28"/>
  <c r="H56" i="28"/>
  <c r="H57" i="28"/>
  <c r="H52" i="28"/>
  <c r="H41" i="28"/>
  <c r="H42" i="28"/>
  <c r="H43" i="28"/>
  <c r="H44" i="28"/>
  <c r="H45" i="28"/>
  <c r="H46" i="28"/>
  <c r="H47" i="28"/>
  <c r="H48" i="28"/>
  <c r="H49" i="28"/>
  <c r="H50" i="28"/>
  <c r="H31" i="28"/>
  <c r="H33" i="28"/>
  <c r="H34" i="28"/>
  <c r="H35" i="28"/>
  <c r="H36" i="28"/>
  <c r="H37" i="28"/>
  <c r="H38" i="28"/>
  <c r="H39" i="28"/>
  <c r="H40" i="28"/>
  <c r="H30" i="28"/>
  <c r="H18" i="28"/>
  <c r="H19" i="28"/>
  <c r="H20" i="28"/>
  <c r="H21" i="28"/>
  <c r="H22" i="28"/>
  <c r="H23" i="28"/>
  <c r="H24" i="28"/>
  <c r="H25" i="28"/>
  <c r="H26" i="28"/>
  <c r="H27" i="28"/>
  <c r="H17" i="28"/>
  <c r="H16" i="28"/>
  <c r="H6" i="28"/>
  <c r="H7" i="28"/>
  <c r="H8" i="28"/>
  <c r="H9" i="28"/>
  <c r="H10" i="28"/>
  <c r="H11" i="28"/>
  <c r="H12" i="28"/>
  <c r="H13" i="28"/>
  <c r="H14" i="28"/>
  <c r="H15" i="28"/>
  <c r="H5" i="28"/>
  <c r="A61" i="28"/>
  <c r="B61" i="28"/>
  <c r="C61" i="28"/>
  <c r="E61" i="28"/>
  <c r="L61" i="28" s="1"/>
  <c r="A81" i="28"/>
  <c r="T81" i="28" s="1"/>
  <c r="B81" i="28"/>
  <c r="C81" i="28"/>
  <c r="A80" i="28"/>
  <c r="T80" i="28" s="1"/>
  <c r="B80" i="28"/>
  <c r="C80" i="28"/>
  <c r="E80" i="28"/>
  <c r="L80" i="28" s="1"/>
  <c r="A8" i="28"/>
  <c r="T8" i="28" s="1"/>
  <c r="B8" i="28"/>
  <c r="C8" i="28"/>
  <c r="E8" i="28"/>
  <c r="L8" i="28" s="1"/>
  <c r="F8" i="28" s="1"/>
  <c r="A9" i="28"/>
  <c r="T9" i="28" s="1"/>
  <c r="B9" i="28"/>
  <c r="C9" i="28"/>
  <c r="E9" i="28"/>
  <c r="L9" i="28" s="1"/>
  <c r="F9" i="28" s="1"/>
  <c r="G10" i="1"/>
  <c r="G11" i="1"/>
  <c r="H4" i="30"/>
  <c r="F4" i="30"/>
  <c r="E70" i="28"/>
  <c r="L70" i="28" s="1"/>
  <c r="F70" i="28" s="1"/>
  <c r="E67" i="28"/>
  <c r="L67" i="28" s="1"/>
  <c r="F67" i="28" s="1"/>
  <c r="E48" i="28"/>
  <c r="L48" i="28" s="1"/>
  <c r="E44" i="28"/>
  <c r="L44" i="28" s="1"/>
  <c r="F44" i="28" s="1"/>
  <c r="E38" i="28"/>
  <c r="L38" i="28" s="1"/>
  <c r="G41" i="1"/>
  <c r="E30" i="28"/>
  <c r="L30" i="28" s="1"/>
  <c r="E26" i="28"/>
  <c r="L26" i="28" s="1"/>
  <c r="E25" i="28"/>
  <c r="L25" i="28" s="1"/>
  <c r="G26" i="1"/>
  <c r="B4" i="30"/>
  <c r="B79" i="28"/>
  <c r="B66" i="28"/>
  <c r="B59" i="28"/>
  <c r="B58" i="28"/>
  <c r="B57" i="28"/>
  <c r="B56" i="28"/>
  <c r="B55" i="28"/>
  <c r="B53" i="28"/>
  <c r="B52" i="28"/>
  <c r="B50" i="28"/>
  <c r="B49" i="28"/>
  <c r="B48" i="28"/>
  <c r="B47" i="28"/>
  <c r="B46" i="28"/>
  <c r="B45" i="28"/>
  <c r="B44" i="28"/>
  <c r="B43" i="28"/>
  <c r="B42" i="28"/>
  <c r="B41" i="28"/>
  <c r="B40" i="28"/>
  <c r="B39" i="28"/>
  <c r="B38" i="28"/>
  <c r="B37" i="28"/>
  <c r="B36" i="28"/>
  <c r="B35" i="28"/>
  <c r="B34" i="28"/>
  <c r="B33" i="28"/>
  <c r="B31" i="28"/>
  <c r="B30" i="28"/>
  <c r="B27" i="28"/>
  <c r="B26" i="28"/>
  <c r="B25" i="28"/>
  <c r="B24" i="28"/>
  <c r="B23" i="28"/>
  <c r="B22" i="28"/>
  <c r="B21" i="28"/>
  <c r="B20" i="28"/>
  <c r="B19" i="28"/>
  <c r="B18" i="28"/>
  <c r="B17" i="28"/>
  <c r="B16" i="28"/>
  <c r="B15" i="28"/>
  <c r="B14" i="28"/>
  <c r="B13" i="28"/>
  <c r="B12" i="28"/>
  <c r="B11" i="28"/>
  <c r="B10" i="28"/>
  <c r="B7" i="28"/>
  <c r="B6" i="28"/>
  <c r="B5" i="28"/>
  <c r="C46" i="28"/>
  <c r="C47" i="28"/>
  <c r="C48" i="28"/>
  <c r="A46" i="28"/>
  <c r="T46" i="28" s="1"/>
  <c r="A47" i="28"/>
  <c r="T47" i="28" s="1"/>
  <c r="A48" i="28"/>
  <c r="T48" i="28" s="1"/>
  <c r="G54" i="1"/>
  <c r="E66" i="28"/>
  <c r="L66" i="28" s="1"/>
  <c r="F66" i="28" s="1"/>
  <c r="A66" i="28"/>
  <c r="T66" i="28" s="1"/>
  <c r="C66" i="28"/>
  <c r="G82" i="1"/>
  <c r="G52" i="28"/>
  <c r="G71" i="1"/>
  <c r="G37" i="1"/>
  <c r="G36" i="1"/>
  <c r="G20" i="1"/>
  <c r="G19" i="1"/>
  <c r="G12" i="1"/>
  <c r="G9" i="1"/>
  <c r="G8" i="1"/>
  <c r="G7" i="1"/>
  <c r="E40" i="28"/>
  <c r="L40" i="28" s="1"/>
  <c r="F40" i="28" s="1"/>
  <c r="G69" i="1"/>
  <c r="E58" i="28"/>
  <c r="L58" i="28" s="1"/>
  <c r="F58" i="28" s="1"/>
  <c r="C58" i="28"/>
  <c r="A58" i="28"/>
  <c r="T58" i="28" s="1"/>
  <c r="E59" i="28"/>
  <c r="L59" i="28" s="1"/>
  <c r="F59" i="28" s="1"/>
  <c r="C40" i="28"/>
  <c r="A40" i="28"/>
  <c r="T40" i="28" s="1"/>
  <c r="C79" i="28"/>
  <c r="A79" i="28"/>
  <c r="T79" i="28" s="1"/>
  <c r="C59" i="28"/>
  <c r="A59" i="28"/>
  <c r="T59" i="28" s="1"/>
  <c r="A53" i="28"/>
  <c r="T53" i="28" s="1"/>
  <c r="A55" i="28"/>
  <c r="T55" i="28" s="1"/>
  <c r="A56" i="28"/>
  <c r="T56" i="28" s="1"/>
  <c r="A57" i="28"/>
  <c r="T57" i="28" s="1"/>
  <c r="A52" i="28"/>
  <c r="T52" i="28" s="1"/>
  <c r="A41" i="28"/>
  <c r="T41" i="28" s="1"/>
  <c r="A42" i="28"/>
  <c r="T42" i="28" s="1"/>
  <c r="A43" i="28"/>
  <c r="T43" i="28" s="1"/>
  <c r="A44" i="28"/>
  <c r="T44" i="28" s="1"/>
  <c r="A45" i="28"/>
  <c r="T45" i="28" s="1"/>
  <c r="A49" i="28"/>
  <c r="T49" i="28" s="1"/>
  <c r="A50" i="28"/>
  <c r="T50" i="28" s="1"/>
  <c r="A33" i="28"/>
  <c r="T33" i="28" s="1"/>
  <c r="A34" i="28"/>
  <c r="T34" i="28" s="1"/>
  <c r="A35" i="28"/>
  <c r="T35" i="28" s="1"/>
  <c r="A36" i="28"/>
  <c r="T36" i="28" s="1"/>
  <c r="A37" i="28"/>
  <c r="T37" i="28" s="1"/>
  <c r="A38" i="28"/>
  <c r="T38" i="28" s="1"/>
  <c r="A39" i="28"/>
  <c r="T39" i="28" s="1"/>
  <c r="A30" i="28"/>
  <c r="T30" i="28" s="1"/>
  <c r="A22" i="28"/>
  <c r="T22" i="28" s="1"/>
  <c r="A23" i="28"/>
  <c r="T23" i="28" s="1"/>
  <c r="A24" i="28"/>
  <c r="T24" i="28" s="1"/>
  <c r="A25" i="28"/>
  <c r="T25" i="28" s="1"/>
  <c r="A26" i="28"/>
  <c r="T26" i="28" s="1"/>
  <c r="A27" i="28"/>
  <c r="T27" i="28" s="1"/>
  <c r="A18" i="28"/>
  <c r="T18" i="28" s="1"/>
  <c r="A19" i="28"/>
  <c r="T19" i="28" s="1"/>
  <c r="A20" i="28"/>
  <c r="T20" i="28" s="1"/>
  <c r="A21" i="28"/>
  <c r="T21" i="28" s="1"/>
  <c r="A17" i="28"/>
  <c r="T17" i="28" s="1"/>
  <c r="A16" i="28"/>
  <c r="T16" i="28" s="1"/>
  <c r="A6" i="28"/>
  <c r="T6" i="28" s="1"/>
  <c r="A7" i="28"/>
  <c r="T7" i="28" s="1"/>
  <c r="A10" i="28"/>
  <c r="T10" i="28" s="1"/>
  <c r="A11" i="28"/>
  <c r="T11" i="28" s="1"/>
  <c r="A12" i="28"/>
  <c r="T12" i="28" s="1"/>
  <c r="A13" i="28"/>
  <c r="T13" i="28" s="1"/>
  <c r="A14" i="28"/>
  <c r="T14" i="28" s="1"/>
  <c r="A15" i="28"/>
  <c r="T15" i="28" s="1"/>
  <c r="A5" i="28"/>
  <c r="T5" i="28" s="1"/>
  <c r="E50" i="28"/>
  <c r="L50" i="28" s="1"/>
  <c r="E47" i="28"/>
  <c r="L47" i="28" s="1"/>
  <c r="F47" i="28" s="1"/>
  <c r="E46" i="28"/>
  <c r="L46" i="28" s="1"/>
  <c r="F46" i="28" s="1"/>
  <c r="C49" i="28"/>
  <c r="C50" i="28"/>
  <c r="C45" i="28"/>
  <c r="C42" i="28"/>
  <c r="G97" i="1"/>
  <c r="G44" i="1"/>
  <c r="C6" i="28"/>
  <c r="C7" i="28"/>
  <c r="C10" i="28"/>
  <c r="C11" i="28"/>
  <c r="C12" i="28"/>
  <c r="C13" i="28"/>
  <c r="C14" i="28"/>
  <c r="C15" i="28"/>
  <c r="C16" i="28"/>
  <c r="C17" i="28"/>
  <c r="C18" i="28"/>
  <c r="C19" i="28"/>
  <c r="C20" i="28"/>
  <c r="C21" i="28"/>
  <c r="C22" i="28"/>
  <c r="C23" i="28"/>
  <c r="C24" i="28"/>
  <c r="C25" i="28"/>
  <c r="C26" i="28"/>
  <c r="C27" i="28"/>
  <c r="C30" i="28"/>
  <c r="C31" i="28"/>
  <c r="C33" i="28"/>
  <c r="C34" i="28"/>
  <c r="C35" i="28"/>
  <c r="C36" i="28"/>
  <c r="C37" i="28"/>
  <c r="C38" i="28"/>
  <c r="C39" i="28"/>
  <c r="C41" i="28"/>
  <c r="C43" i="28"/>
  <c r="C44" i="28"/>
  <c r="C52" i="28"/>
  <c r="C53" i="28"/>
  <c r="C55" i="28"/>
  <c r="C56" i="28"/>
  <c r="C57" i="28"/>
  <c r="C5" i="28"/>
  <c r="G27" i="1"/>
  <c r="G23" i="1"/>
  <c r="G43" i="1"/>
  <c r="G24" i="1"/>
  <c r="E79" i="28"/>
  <c r="L79" i="28" s="1"/>
  <c r="E72" i="28"/>
  <c r="L72" i="28" s="1"/>
  <c r="E71" i="28"/>
  <c r="L71" i="28" s="1"/>
  <c r="E69" i="28"/>
  <c r="L69" i="28" s="1"/>
  <c r="E68" i="28"/>
  <c r="L68" i="28" s="1"/>
  <c r="E56" i="28"/>
  <c r="L56" i="28" s="1"/>
  <c r="E53" i="28"/>
  <c r="L53" i="28" s="1"/>
  <c r="E52" i="28"/>
  <c r="L52" i="28" s="1"/>
  <c r="F52" i="28" s="1"/>
  <c r="E45" i="28"/>
  <c r="L45" i="28" s="1"/>
  <c r="E43" i="28"/>
  <c r="L43" i="28" s="1"/>
  <c r="F43" i="28" s="1"/>
  <c r="E42" i="28"/>
  <c r="L42" i="28" s="1"/>
  <c r="E39" i="28"/>
  <c r="L39" i="28" s="1"/>
  <c r="E37" i="28"/>
  <c r="L37" i="28" s="1"/>
  <c r="E35" i="28"/>
  <c r="L35" i="28" s="1"/>
  <c r="F35" i="28" s="1"/>
  <c r="E33" i="28"/>
  <c r="L33" i="28" s="1"/>
  <c r="E31" i="28"/>
  <c r="L31" i="28" s="1"/>
  <c r="E27" i="28"/>
  <c r="L27" i="28" s="1"/>
  <c r="E23" i="28"/>
  <c r="L23" i="28" s="1"/>
  <c r="F23" i="28" s="1"/>
  <c r="E20" i="28"/>
  <c r="L20" i="28" s="1"/>
  <c r="F20" i="28" s="1"/>
  <c r="E19" i="28"/>
  <c r="L19" i="28" s="1"/>
  <c r="E18" i="28"/>
  <c r="L18" i="28" s="1"/>
  <c r="F18" i="28" s="1"/>
  <c r="E17" i="28"/>
  <c r="L17" i="28" s="1"/>
  <c r="F17" i="28" s="1"/>
  <c r="E16" i="28"/>
  <c r="L16" i="28" s="1"/>
  <c r="F16" i="28" s="1"/>
  <c r="E6" i="28"/>
  <c r="L6" i="28" s="1"/>
  <c r="F6" i="28" s="1"/>
  <c r="E7" i="28"/>
  <c r="E10" i="28"/>
  <c r="E11" i="28"/>
  <c r="E12" i="28"/>
  <c r="L12" i="28" s="1"/>
  <c r="F12" i="28" s="1"/>
  <c r="E14" i="28"/>
  <c r="L14" i="28" s="1"/>
  <c r="E15" i="28"/>
  <c r="L15" i="28" s="1"/>
  <c r="E5" i="28"/>
  <c r="L5" i="28" s="1"/>
  <c r="G49" i="1"/>
  <c r="G22" i="1"/>
  <c r="G14" i="1"/>
  <c r="G13" i="1"/>
  <c r="D2" i="28"/>
  <c r="E2" i="28" s="1"/>
  <c r="G51" i="1"/>
  <c r="E41" i="28"/>
  <c r="L41" i="28" s="1"/>
  <c r="E34" i="28"/>
  <c r="L34" i="28" s="1"/>
  <c r="F34" i="28" s="1"/>
  <c r="G40" i="1"/>
  <c r="E22" i="28"/>
  <c r="L22" i="28" s="1"/>
  <c r="F22" i="28" s="1"/>
  <c r="G25" i="1"/>
  <c r="E21" i="28"/>
  <c r="L21" i="28" s="1"/>
  <c r="F21" i="28" s="1"/>
  <c r="G17" i="1"/>
  <c r="E81" i="28"/>
  <c r="L81" i="28" s="1"/>
  <c r="E13" i="28"/>
  <c r="L13" i="28" s="1"/>
  <c r="E49" i="28"/>
  <c r="L49" i="28" s="1"/>
  <c r="G28" i="1"/>
  <c r="H30" i="1"/>
  <c r="E57" i="28"/>
  <c r="L57" i="28" s="1"/>
  <c r="E24" i="28"/>
  <c r="L24" i="28" s="1"/>
  <c r="F24" i="28" s="1"/>
  <c r="H45" i="1"/>
  <c r="E36" i="28"/>
  <c r="L36" i="28" s="1"/>
  <c r="G42" i="1"/>
  <c r="E55" i="28"/>
  <c r="L55" i="28" s="1"/>
  <c r="F73" i="28" l="1"/>
  <c r="H75" i="28"/>
  <c r="R75" i="28" s="1"/>
  <c r="H69" i="28"/>
  <c r="R69" i="28" s="1"/>
  <c r="L10" i="28"/>
  <c r="F10" i="28" s="1"/>
  <c r="F11" i="30"/>
  <c r="H11" i="30" s="1"/>
  <c r="L7" i="28"/>
  <c r="F29" i="30"/>
  <c r="H29" i="30" s="1"/>
  <c r="L11" i="28"/>
  <c r="F11" i="28" s="1"/>
  <c r="F79" i="28"/>
  <c r="F10" i="30"/>
  <c r="H10" i="30" s="1"/>
  <c r="F38" i="28"/>
  <c r="F17" i="30"/>
  <c r="G39" i="28"/>
  <c r="R39" i="28" s="1"/>
  <c r="H78" i="28"/>
  <c r="F78" i="28" s="1"/>
  <c r="F77" i="28"/>
  <c r="F28" i="30"/>
  <c r="H28" i="30" s="1"/>
  <c r="F39" i="28"/>
  <c r="R55" i="28"/>
  <c r="F9" i="30"/>
  <c r="H9" i="30" s="1"/>
  <c r="G31" i="1"/>
  <c r="H31" i="1"/>
  <c r="F5" i="28"/>
  <c r="H72" i="28"/>
  <c r="F71" i="28"/>
  <c r="D1" i="28"/>
  <c r="F33" i="28"/>
  <c r="F30" i="28"/>
  <c r="F7" i="30"/>
  <c r="R33" i="28"/>
  <c r="G33" i="28" s="1"/>
  <c r="F20" i="30"/>
  <c r="F37" i="28"/>
  <c r="F53" i="28"/>
  <c r="R54" i="28"/>
  <c r="F63" i="28"/>
  <c r="H65" i="28"/>
  <c r="F27" i="28"/>
  <c r="G27" i="28"/>
  <c r="R27" i="28" s="1"/>
  <c r="F8" i="30"/>
  <c r="F31" i="28"/>
  <c r="F26" i="30"/>
  <c r="H26" i="30" s="1"/>
  <c r="F49" i="28"/>
  <c r="G49" i="28"/>
  <c r="F42" i="28"/>
  <c r="G26" i="28"/>
  <c r="R26" i="28" s="1"/>
  <c r="F19" i="28"/>
  <c r="F26" i="28"/>
  <c r="F36" i="28"/>
  <c r="F14" i="30"/>
  <c r="F45" i="28"/>
  <c r="H57" i="1"/>
  <c r="F68" i="28"/>
  <c r="P37" i="28"/>
  <c r="F50" i="28" s="1"/>
  <c r="F75" i="28" l="1"/>
  <c r="F69" i="28"/>
  <c r="G15" i="28"/>
  <c r="R15" i="28" s="1"/>
  <c r="F15" i="28"/>
  <c r="R37" i="28"/>
  <c r="F7" i="28"/>
  <c r="F30" i="30"/>
  <c r="H30" i="30"/>
  <c r="R78" i="28"/>
  <c r="F65" i="28"/>
  <c r="R65" i="28"/>
  <c r="R49" i="28"/>
  <c r="R47" i="28"/>
  <c r="G50" i="28"/>
  <c r="R50" i="28" s="1"/>
  <c r="R72" i="28"/>
  <c r="F72" i="28"/>
  <c r="F12" i="30"/>
  <c r="H7" i="30"/>
  <c r="H12" i="30" s="1"/>
  <c r="L89" i="28" l="1"/>
  <c r="J89" i="28"/>
  <c r="H32" i="30"/>
  <c r="F32" i="30"/>
  <c r="F15" i="30"/>
  <c r="F18" i="30" s="1"/>
  <c r="C21" i="30" l="1"/>
  <c r="F21" i="30"/>
  <c r="C22" i="30"/>
</calcChain>
</file>

<file path=xl/sharedStrings.xml><?xml version="1.0" encoding="utf-8"?>
<sst xmlns="http://schemas.openxmlformats.org/spreadsheetml/2006/main" count="903" uniqueCount="533">
  <si>
    <t xml:space="preserve">Unit Number:      </t>
  </si>
  <si>
    <t>Description of Requested Amount from Audited Financial Statements</t>
  </si>
  <si>
    <t>Error Messages</t>
  </si>
  <si>
    <t>Notes</t>
  </si>
  <si>
    <t>receiving operating revenues or paying operating expenditures. Eliminate internal balances within this activity group.</t>
  </si>
  <si>
    <t xml:space="preserve">and wastewater funds into one activity for purposes of this worksheet.  Exclude stormwater funds.  Only fill out this section if </t>
  </si>
  <si>
    <t>Notes to the Financial Statements - Other Post-employment benefits (OPEB) Note</t>
  </si>
  <si>
    <t>(The OPEB amounts requested are normally in the OPEB note - however, many of them can also be found on the Required Supplementary Information Schedule for OPEB that follows the Notes.)</t>
  </si>
  <si>
    <t>Notes to the Financial Statements -Fund Balance Note</t>
  </si>
  <si>
    <t>Notes to the Financial Statements - Capital Asset Information</t>
  </si>
  <si>
    <t>Upload Amounts</t>
  </si>
  <si>
    <t xml:space="preserve"> </t>
  </si>
  <si>
    <t xml:space="preserve">Fiscal Year </t>
  </si>
  <si>
    <t>Unit Data Input Worksheet</t>
  </si>
  <si>
    <t>Purpose of Unit Data Input Worksheet</t>
  </si>
  <si>
    <t>Every year numbers are taken from City and County audited financial statements and used to produce various management tools for units of Government.  Links to these sites are listed at the end of these instructions.  In order for these tools to be updated timely, your audited statements and accompanying Unit Data Input worksheet must be received in this office by October 31st, of each year for local governments with a fiscal year ended June 30th.  Each year a unit of government will be asked to complete a Unit Data Input Worksheet that will be uploaded into a database that supports each of the websites listed below as well as provides information to the North Carolina legislature, North Carolina Budget and the Governor’s office.  The North Carolina League of Municipalities and North Carolina Association of County Commissioners also use this information to advocate before the executive, legislative and judicial branches of state government on behalf of local governments.</t>
  </si>
  <si>
    <t>Water Sewer Dashboard</t>
  </si>
  <si>
    <t>NC County and Municipal Financial Information</t>
  </si>
  <si>
    <t>Instructions</t>
  </si>
  <si>
    <r>
      <t xml:space="preserve">This worksheet must be completed using your audited financial statements and submitted with the audit report to the Local Government Commission.  This worksheet is designed so that each unit should be able to complete in less than an hour, if they have a completed audit report.  However, units can always choose to outsource this worksheet.  The worksheet must be </t>
    </r>
    <r>
      <rPr>
        <b/>
        <sz val="12"/>
        <color indexed="8"/>
        <rFont val="Century Schoolbook"/>
        <family val="1"/>
      </rPr>
      <t>submitted with the unit’s audit report</t>
    </r>
    <r>
      <rPr>
        <sz val="12"/>
        <color indexed="8"/>
        <rFont val="Century Schoolbook"/>
        <family val="1"/>
      </rPr>
      <t>.</t>
    </r>
  </si>
  <si>
    <t xml:space="preserve">The Worksheet does contain edits that will display error messages if these edit tests are not passed.  Please make sure that your worksheet is error free.  </t>
  </si>
  <si>
    <t>RSS</t>
  </si>
  <si>
    <t xml:space="preserve">                                                            FINISHED</t>
  </si>
  <si>
    <t>Description</t>
  </si>
  <si>
    <t>Account #</t>
  </si>
  <si>
    <t>Fiscal Year Reviewer Corrections</t>
  </si>
  <si>
    <t>Fiscal Year Unit Input</t>
  </si>
  <si>
    <r>
      <t xml:space="preserve">Instructions:  See Previous Excel tab - </t>
    </r>
    <r>
      <rPr>
        <sz val="14"/>
        <color indexed="8"/>
        <rFont val="Century Schoolbook"/>
        <family val="1"/>
      </rPr>
      <t>Please enter current year audited data in column F</t>
    </r>
  </si>
  <si>
    <t xml:space="preserve">                    FINISHED</t>
  </si>
  <si>
    <t>IMPORT</t>
  </si>
  <si>
    <t>Errors</t>
  </si>
  <si>
    <t>Yes</t>
  </si>
  <si>
    <t>No</t>
  </si>
  <si>
    <t>Fiduciary Funds</t>
  </si>
  <si>
    <t>Calculation</t>
  </si>
  <si>
    <t>Total</t>
  </si>
  <si>
    <t>Without Including Restricted Cash</t>
  </si>
  <si>
    <t>Fund Balance Available for Appropriation - G.S. §159-8(a)</t>
  </si>
  <si>
    <t>Unrestricted Cash and Investments ………………………………..…………………..</t>
  </si>
  <si>
    <t>Restricted cash and investments (This would normally include Powell Bill, Bond Proceeds, consolidated funds such as capital reserve funds or tax revaluation funds)</t>
  </si>
  <si>
    <t>Encumbrances at June 30 (listed in the notes)……………………………...…………………………</t>
  </si>
  <si>
    <t>Unavailable or Unearned Revenues Arising from Cash Receipts ……………………………</t>
  </si>
  <si>
    <t>ü</t>
  </si>
  <si>
    <t>Fund Balance Available for Appropriation ……………………………………………………….</t>
  </si>
  <si>
    <t>Total Fund Balance (From Audited Financial Statements) ……………………………………..………………….</t>
  </si>
  <si>
    <t>Total Restricted by State Statue………………………………………….…………………………………………..</t>
  </si>
  <si>
    <t>Restricted by State Statute Presented on Financial Statements</t>
  </si>
  <si>
    <t>Less</t>
  </si>
  <si>
    <t>Non Spendable -  Inventory, Prepaids, or Other ……………………………………………...…………………..</t>
  </si>
  <si>
    <t>Restricted - Stabilization by State Statute (LGC calculation) …………………….………………..</t>
  </si>
  <si>
    <t>Restricted - Stabilization by State Statute (From Audited Financial Statements) ……………………….…………….…………………………</t>
  </si>
  <si>
    <t>Analysis</t>
  </si>
  <si>
    <t>Without Including</t>
  </si>
  <si>
    <t xml:space="preserve"> Total </t>
  </si>
  <si>
    <t>Expenditures - General Fund</t>
  </si>
  <si>
    <t>Total Expenditures - General Fund ………………………………..………………………………..</t>
  </si>
  <si>
    <t>Adjustments</t>
  </si>
  <si>
    <t xml:space="preserve">    Transfers Out …………………………...…………………………………...…….</t>
  </si>
  <si>
    <t xml:space="preserve">    Issuance of Capital Leases &amp; Installment Purchases ……………...………….</t>
  </si>
  <si>
    <t>Total Expenditures (As Adjusted) ………………………………...…………………….</t>
  </si>
  <si>
    <t xml:space="preserve">    Fund Balance Available  as % of Expenditures …………………………..........</t>
  </si>
  <si>
    <t xml:space="preserve"> Restricted Cash</t>
  </si>
  <si>
    <t>Gov - Net Investment in Capital Assets</t>
  </si>
  <si>
    <t>Gov - Restricted Net Position</t>
  </si>
  <si>
    <t>Gov - Unrestricted Net Position</t>
  </si>
  <si>
    <t>Gov - Any Adj. to Beginning Net Position</t>
  </si>
  <si>
    <t>How Data is used</t>
  </si>
  <si>
    <t>Statutory Calculation of Fund Balance Available for Appropriation At June 30 for the General Fund
Restricted - Stabilization by State Statute</t>
  </si>
  <si>
    <t>Gov - Total Assets and deferred outflows</t>
  </si>
  <si>
    <t>Gov - Total Liabilities and total deferred inflows</t>
  </si>
  <si>
    <t>Gov - Unearned Revenues included in Select Current Liabilities</t>
  </si>
  <si>
    <t>Gen Fund - Total Assets and deferred outflows</t>
  </si>
  <si>
    <t>Gen  Fund - Current  Liabilities</t>
  </si>
  <si>
    <t>Gen Fund - deferred inflows derived from Cash Receipts</t>
  </si>
  <si>
    <t>Gen Fund - Deferred inflows Not from Cash Receipts</t>
  </si>
  <si>
    <t>New Questions  -  Please read and answer if applicable</t>
  </si>
  <si>
    <t>LGC USE</t>
  </si>
  <si>
    <t>Government Wide Statements - Net Position Statement - Governmental Activities Column</t>
  </si>
  <si>
    <t>Statement</t>
  </si>
  <si>
    <t>Net Position-Governmental Activities</t>
  </si>
  <si>
    <r>
      <t xml:space="preserve"> </t>
    </r>
    <r>
      <rPr>
        <u/>
        <sz val="11"/>
        <color indexed="8"/>
        <rFont val="Calibri"/>
        <family val="2"/>
      </rPr>
      <t>All restricted Cash and investments</t>
    </r>
  </si>
  <si>
    <t>Total Assets and deferred outflows</t>
  </si>
  <si>
    <t>Total Liabilities and total deferred inflows</t>
  </si>
  <si>
    <t xml:space="preserve"> Total Net investment in capital assets</t>
  </si>
  <si>
    <t xml:space="preserve"> Total Net Position, Restricted</t>
  </si>
  <si>
    <t>Total Net Position, Unrestricted</t>
  </si>
  <si>
    <t>Government Wide Statements-Net Position-Business Activities Column</t>
  </si>
  <si>
    <r>
      <rPr>
        <u/>
        <sz val="11"/>
        <color indexed="8"/>
        <rFont val="Calibri"/>
        <family val="2"/>
      </rPr>
      <t>All unrestricted Cash and investments.</t>
    </r>
    <r>
      <rPr>
        <sz val="11"/>
        <color theme="1"/>
        <rFont val="Calibri"/>
        <family val="2"/>
        <scheme val="minor"/>
      </rPr>
      <t xml:space="preserve"> 
</t>
    </r>
    <r>
      <rPr>
        <b/>
        <sz val="11"/>
        <color indexed="8"/>
        <rFont val="Calibri"/>
        <family val="2"/>
      </rPr>
      <t>Exclude</t>
    </r>
    <r>
      <rPr>
        <sz val="11"/>
        <color theme="1"/>
        <rFont val="Calibri"/>
        <family val="2"/>
        <scheme val="minor"/>
      </rPr>
      <t xml:space="preserve"> restricted cash and cash held by a third party. </t>
    </r>
  </si>
  <si>
    <t>All restricted Cash and investments</t>
  </si>
  <si>
    <t>Net Position-Business Activities</t>
  </si>
  <si>
    <t>Government Wide Statements - Statement of Activities  - Governmental Activities Column</t>
  </si>
  <si>
    <t>Total Expenses</t>
  </si>
  <si>
    <t xml:space="preserve">Charges for services </t>
  </si>
  <si>
    <t>Operating grants and contributions</t>
  </si>
  <si>
    <t>Capital grants and contributions</t>
  </si>
  <si>
    <t>Statement of Activities - Governmental</t>
  </si>
  <si>
    <r>
      <t>Total Transfers in</t>
    </r>
    <r>
      <rPr>
        <sz val="11"/>
        <color theme="1"/>
        <rFont val="Calibri"/>
        <family val="2"/>
        <scheme val="minor"/>
      </rPr>
      <t xml:space="preserve">    </t>
    </r>
    <r>
      <rPr>
        <sz val="11"/>
        <color indexed="60"/>
        <rFont val="Calibri"/>
        <family val="2"/>
      </rPr>
      <t>(Preference is that transfers-in  are not netted against transfers-out)</t>
    </r>
  </si>
  <si>
    <r>
      <t>Total Transfers out</t>
    </r>
    <r>
      <rPr>
        <sz val="11"/>
        <color theme="1"/>
        <rFont val="Calibri"/>
        <family val="2"/>
        <scheme val="minor"/>
      </rPr>
      <t xml:space="preserve">    </t>
    </r>
    <r>
      <rPr>
        <sz val="11"/>
        <color indexed="60"/>
        <rFont val="Calibri"/>
        <family val="2"/>
      </rPr>
      <t>(Preference is that transfers-in  are not netted against transfers-out)</t>
    </r>
  </si>
  <si>
    <t>Fund Statements - General Fund Balance Sheet</t>
  </si>
  <si>
    <t>All restricted cash and investments</t>
  </si>
  <si>
    <t xml:space="preserve">Fund balance, Restricted for Stabilization by State Statute </t>
  </si>
  <si>
    <t>Fund balance, Nonspendable-  inventory/prepaids/etc.</t>
  </si>
  <si>
    <t>General Fund-Balance Sheet</t>
  </si>
  <si>
    <t>Total revenues</t>
  </si>
  <si>
    <r>
      <rPr>
        <u/>
        <sz val="11"/>
        <rFont val="Calibri"/>
        <family val="2"/>
      </rPr>
      <t>Total Proceeds from all long-term debt issuances</t>
    </r>
    <r>
      <rPr>
        <sz val="11"/>
        <rFont val="Calibri"/>
        <family val="2"/>
      </rPr>
      <t xml:space="preserve"> 
</t>
    </r>
    <r>
      <rPr>
        <b/>
        <sz val="11"/>
        <rFont val="Calibri"/>
        <family val="2"/>
      </rPr>
      <t xml:space="preserve">Exclude </t>
    </r>
    <r>
      <rPr>
        <sz val="11"/>
        <rFont val="Calibri"/>
        <family val="2"/>
      </rPr>
      <t>proceeds from refundings</t>
    </r>
  </si>
  <si>
    <r>
      <rPr>
        <u/>
        <sz val="11"/>
        <color indexed="8"/>
        <rFont val="Calibri"/>
        <family val="2"/>
      </rPr>
      <t>Change in fund balance</t>
    </r>
    <r>
      <rPr>
        <sz val="11"/>
        <color theme="1"/>
        <rFont val="Calibri"/>
        <family val="2"/>
        <scheme val="minor"/>
      </rPr>
      <t xml:space="preserve"> - </t>
    </r>
    <r>
      <rPr>
        <sz val="11"/>
        <color indexed="60"/>
        <rFont val="Calibri"/>
        <family val="2"/>
      </rPr>
      <t>(Increase in Fund balance is recorded as a positive and a decrease in fund balance is recorded as a negative)</t>
    </r>
  </si>
  <si>
    <t xml:space="preserve">    General Fund Only - Statement of Revenue, Expenditures and Changes in Fund Balance </t>
  </si>
  <si>
    <t>General Fund-Rev, Exp. Change in Fund Balance</t>
  </si>
  <si>
    <r>
      <rPr>
        <u/>
        <sz val="11"/>
        <color indexed="8"/>
        <rFont val="Calibri"/>
        <family val="2"/>
      </rPr>
      <t>General fund deferred inflows derived from cash receipts</t>
    </r>
    <r>
      <rPr>
        <sz val="11"/>
        <color indexed="8"/>
        <rFont val="Calibri"/>
        <family val="2"/>
      </rPr>
      <t xml:space="preserve">. 
</t>
    </r>
    <r>
      <rPr>
        <sz val="11"/>
        <color indexed="60"/>
        <rFont val="Calibri"/>
        <family val="2"/>
      </rPr>
      <t xml:space="preserve"> Prepaid taxes is a common item listed.  Deferred inflows on the face of the statements can include cash and non-cash.  You may have to refer to the note disclosure where the cash and non-cash is broken out.</t>
    </r>
  </si>
  <si>
    <r>
      <rPr>
        <u/>
        <sz val="11"/>
        <color indexed="8"/>
        <rFont val="Calibri"/>
        <family val="2"/>
      </rPr>
      <t>Total Deferred inflows not derived from cash receipts.</t>
    </r>
    <r>
      <rPr>
        <sz val="11"/>
        <color indexed="8"/>
        <rFont val="Calibri"/>
        <family val="2"/>
      </rPr>
      <t xml:space="preserve">  </t>
    </r>
    <r>
      <rPr>
        <sz val="11"/>
        <color indexed="60"/>
        <rFont val="Calibri"/>
        <family val="2"/>
      </rPr>
      <t>Deferred inflows on the face of the statements can include cash and non-cash.  You may have to refer to the note disclosure where the cash and non-cash is broken out.</t>
    </r>
  </si>
  <si>
    <r>
      <rPr>
        <u/>
        <sz val="11"/>
        <rFont val="Calibri"/>
        <family val="2"/>
      </rPr>
      <t>Total expenditures</t>
    </r>
    <r>
      <rPr>
        <sz val="11"/>
        <rFont val="Calibri"/>
        <family val="2"/>
      </rPr>
      <t xml:space="preserve">  
</t>
    </r>
    <r>
      <rPr>
        <b/>
        <sz val="11"/>
        <rFont val="Calibri"/>
        <family val="2"/>
      </rPr>
      <t>Exclude</t>
    </r>
    <r>
      <rPr>
        <sz val="11"/>
        <rFont val="Calibri"/>
        <family val="2"/>
      </rPr>
      <t xml:space="preserve"> expenditures in the "other financing sources (uses)" section.
</t>
    </r>
  </si>
  <si>
    <r>
      <rPr>
        <b/>
        <sz val="11"/>
        <color indexed="8"/>
        <rFont val="Century Schoolbook"/>
        <family val="1"/>
      </rPr>
      <t>Statement of Net Position - Water and Sewer Operations</t>
    </r>
    <r>
      <rPr>
        <sz val="11"/>
        <color indexed="8"/>
        <rFont val="Century Schoolbook"/>
        <family val="1"/>
      </rPr>
      <t xml:space="preserve"> - If unit maintains separate funds please combine all water, sewer,</t>
    </r>
  </si>
  <si>
    <r>
      <rPr>
        <u/>
        <sz val="11"/>
        <color indexed="8"/>
        <rFont val="Calibri"/>
        <family val="2"/>
      </rPr>
      <t>Cash and investments</t>
    </r>
    <r>
      <rPr>
        <sz val="11"/>
        <color theme="1"/>
        <rFont val="Calibri"/>
        <family val="2"/>
        <scheme val="minor"/>
      </rPr>
      <t xml:space="preserve">.  
</t>
    </r>
    <r>
      <rPr>
        <b/>
        <sz val="11"/>
        <color indexed="8"/>
        <rFont val="Calibri"/>
        <family val="2"/>
      </rPr>
      <t>Include:</t>
    </r>
    <r>
      <rPr>
        <sz val="11"/>
        <color theme="1"/>
        <rFont val="Calibri"/>
        <family val="2"/>
        <scheme val="minor"/>
      </rPr>
      <t xml:space="preserve">  unrestricted and restricted.  
                 cash and investments held by a third party</t>
    </r>
  </si>
  <si>
    <t>Fiduciary Statements</t>
  </si>
  <si>
    <t>Cash and Investment Note</t>
  </si>
  <si>
    <t>OPEB Note</t>
  </si>
  <si>
    <r>
      <rPr>
        <u/>
        <sz val="11"/>
        <color indexed="8"/>
        <rFont val="Calibri"/>
        <family val="2"/>
      </rPr>
      <t>General Fund -  Total Encumbrances.</t>
    </r>
    <r>
      <rPr>
        <sz val="11"/>
        <color theme="1"/>
        <rFont val="Calibri"/>
        <family val="2"/>
        <scheme val="minor"/>
      </rPr>
      <t xml:space="preserve">  </t>
    </r>
    <r>
      <rPr>
        <sz val="11"/>
        <color indexed="60"/>
        <rFont val="Calibri"/>
        <family val="2"/>
      </rPr>
      <t>You will probably have to refer to the note disclosure where the amount of encumbrances is listed.</t>
    </r>
  </si>
  <si>
    <t>Fund Balance Note</t>
  </si>
  <si>
    <t>Amount of the General Fund Balance appropriated in next year's budget.</t>
  </si>
  <si>
    <r>
      <rPr>
        <b/>
        <sz val="9"/>
        <color indexed="8"/>
        <rFont val="Century Schoolbook"/>
        <family val="1"/>
      </rPr>
      <t>General Fund</t>
    </r>
    <r>
      <rPr>
        <sz val="9"/>
        <color indexed="8"/>
        <rFont val="Century Schoolbook"/>
        <family val="1"/>
      </rPr>
      <t xml:space="preserve"> - Budget Actual Statement</t>
    </r>
  </si>
  <si>
    <r>
      <rPr>
        <u/>
        <sz val="11"/>
        <color indexed="8"/>
        <rFont val="Calibri"/>
        <family val="2"/>
      </rPr>
      <t>Gross value.</t>
    </r>
    <r>
      <rPr>
        <sz val="11"/>
        <color theme="1"/>
        <rFont val="Calibri"/>
        <family val="2"/>
        <scheme val="minor"/>
      </rPr>
      <t xml:space="preserve"> </t>
    </r>
    <r>
      <rPr>
        <b/>
        <sz val="11"/>
        <color indexed="8"/>
        <rFont val="Calibri"/>
        <family val="2"/>
      </rPr>
      <t xml:space="preserve"> 
Exclude</t>
    </r>
    <r>
      <rPr>
        <sz val="11"/>
        <color theme="1"/>
        <rFont val="Calibri"/>
        <family val="2"/>
        <scheme val="minor"/>
      </rPr>
      <t xml:space="preserve"> non-depreciable.</t>
    </r>
  </si>
  <si>
    <t>Accumulated depreciation</t>
  </si>
  <si>
    <t>Gov.-Capital Assets Schedule in the Notes</t>
  </si>
  <si>
    <t>Liabilities……………………………………………………………….………………………….</t>
  </si>
  <si>
    <r>
      <rPr>
        <u/>
        <sz val="11"/>
        <color indexed="8"/>
        <rFont val="Calibri"/>
        <family val="2"/>
      </rPr>
      <t>Total Special and Extraordinary items</t>
    </r>
    <r>
      <rPr>
        <sz val="11"/>
        <color theme="1"/>
        <rFont val="Calibri"/>
        <family val="2"/>
        <scheme val="minor"/>
      </rPr>
      <t xml:space="preserve">.   </t>
    </r>
    <r>
      <rPr>
        <sz val="11"/>
        <color indexed="60"/>
        <rFont val="Calibri"/>
        <family val="2"/>
      </rPr>
      <t xml:space="preserve"> (Amounts that increase net position are recorded as positive and amounts that decrease net position are recorded as negative)</t>
    </r>
  </si>
  <si>
    <r>
      <rPr>
        <u/>
        <sz val="11"/>
        <color indexed="8"/>
        <rFont val="Calibri"/>
        <family val="2"/>
      </rPr>
      <t>Total Change in net position</t>
    </r>
    <r>
      <rPr>
        <sz val="11"/>
        <color theme="1"/>
        <rFont val="Calibri"/>
        <family val="2"/>
        <scheme val="minor"/>
      </rPr>
      <t xml:space="preserve"> - </t>
    </r>
    <r>
      <rPr>
        <sz val="11"/>
        <color indexed="60"/>
        <rFont val="Calibri"/>
        <family val="2"/>
      </rPr>
      <t>(Increase in net position is recorded as a positive and a decrease in net position is recorded as a negative)</t>
    </r>
  </si>
  <si>
    <t>Gov - Restricted Cash &amp; Investments</t>
  </si>
  <si>
    <t>GA-Total Unrestricted Cash &amp; Investments</t>
  </si>
  <si>
    <t xml:space="preserve">Gov - Select Current Liabilities </t>
  </si>
  <si>
    <t>Gov - Internal Balance</t>
  </si>
  <si>
    <t>Bus - Unrestricted Cash &amp; Investments</t>
  </si>
  <si>
    <t>Bus - Restricted Cash &amp; Investments</t>
  </si>
  <si>
    <t>Gov - Total Expenses</t>
  </si>
  <si>
    <t>Gov - Charges for Services</t>
  </si>
  <si>
    <t>Gov - Operating grants and contributions</t>
  </si>
  <si>
    <t>Gov - Capital grants and contributions</t>
  </si>
  <si>
    <t>Gov - Total General Revenues</t>
  </si>
  <si>
    <t>Gov - Total Transfers In</t>
  </si>
  <si>
    <t>Gov - Total Transfers Out</t>
  </si>
  <si>
    <t>Gov - Special &amp; Extraordinary Items</t>
  </si>
  <si>
    <t>Gov - Change in Net Position</t>
  </si>
  <si>
    <t>Gen Fund - Unrestricted Cash &amp; Investments</t>
  </si>
  <si>
    <t>Gen Fund - Restricted Cash &amp; Investments</t>
  </si>
  <si>
    <t>Gen Fund - RSS</t>
  </si>
  <si>
    <t>Gen Fund - Nonspendable</t>
  </si>
  <si>
    <t>Gen Fund - Total Fund Balance per report</t>
  </si>
  <si>
    <t>Gen Fund - Total Revenue</t>
  </si>
  <si>
    <t xml:space="preserve">Gen Fund - Total Expenditures </t>
  </si>
  <si>
    <t>Gen Fund - Transfers In</t>
  </si>
  <si>
    <t>Gen Fund - Transfers Out</t>
  </si>
  <si>
    <t xml:space="preserve">Gen Fund - Proceeds from LTD </t>
  </si>
  <si>
    <t>Gen Fund - Other items</t>
  </si>
  <si>
    <t>Gen Fund - Positive debt refund</t>
  </si>
  <si>
    <t>Gen fund - Negative debt refund</t>
  </si>
  <si>
    <t>Gen Fund - Change in Fund Balance</t>
  </si>
  <si>
    <t>Gen Fund - Any Adj. to Beginning Net Assets</t>
  </si>
  <si>
    <t>WS - Inventories &amp; Prepaids in Curr Assets</t>
  </si>
  <si>
    <t>Electric - Inventories &amp; Prepaids in Curr Assets</t>
  </si>
  <si>
    <t>Fiduciary - Cash and Investments</t>
  </si>
  <si>
    <t>Cash and Investment - Bond Proceeds - all Funds</t>
  </si>
  <si>
    <t>OPEB- ARC</t>
  </si>
  <si>
    <t>Retiree Premiums pd by unit</t>
  </si>
  <si>
    <t>OPEB- Annual Expenses</t>
  </si>
  <si>
    <t>OPEB- Obligation</t>
  </si>
  <si>
    <t>OPEB- Actuarial Value of Assets</t>
  </si>
  <si>
    <t>OPEB- UAAL</t>
  </si>
  <si>
    <t>OPEB- UAAL % of Payroll</t>
  </si>
  <si>
    <t>Transfer from General Fund to Electric</t>
  </si>
  <si>
    <t>Transfer from Electric to General Fund</t>
  </si>
  <si>
    <t>Gen Fund - Encumbrances</t>
  </si>
  <si>
    <t>Amt of the GF Fund Bal. approp. in next year's budget</t>
  </si>
  <si>
    <t>Current year's levy -- Excluding motor vehicles</t>
  </si>
  <si>
    <t>Current year's levy -- Motor vehicles (only)</t>
  </si>
  <si>
    <t>Uncollected Taxes - Curr Year's Levy Exclude Motor Vehicles</t>
  </si>
  <si>
    <t>Uncollected Taxes - Curr Year's Levy Motor Vehicles</t>
  </si>
  <si>
    <t>Comb-Proprietary Funds- Inventories &amp; Prepaids in Curr Assets</t>
  </si>
  <si>
    <t>GA-Total Depreciable capital assets, gross</t>
  </si>
  <si>
    <t>WS Cap Asset - Buildings</t>
  </si>
  <si>
    <t>WS Cap Asset - Plant/Distributions/Lines</t>
  </si>
  <si>
    <t>WS Cap Asset - Infrastructure</t>
  </si>
  <si>
    <t>WS Cap Asset- All other Depreciable Assets</t>
  </si>
  <si>
    <t>WS Annual Dep - Buildings</t>
  </si>
  <si>
    <t>WS Annual Dep - Plant/Distributions/Lines</t>
  </si>
  <si>
    <t>WS Annual Dep - Infrastructure</t>
  </si>
  <si>
    <t>WS Annual Dep - All Other Depreciable Assets</t>
  </si>
  <si>
    <t>WS Acc Dep - Buildings</t>
  </si>
  <si>
    <t>WS Acc Dep - Plant/Distributions/Lines</t>
  </si>
  <si>
    <t>WS Acc Dep - Infrastructure</t>
  </si>
  <si>
    <t>WS Acc Dep - All Other Depreciable Assets</t>
  </si>
  <si>
    <t>Electric Cap Asset - Gross Value of Non-Depreciated Assets</t>
  </si>
  <si>
    <t>Units with Electric Operations have $.07, $.08, $.09</t>
  </si>
  <si>
    <t>Units with Water Sewer Operations have $.01</t>
  </si>
  <si>
    <t>CCH Unit Type</t>
  </si>
  <si>
    <t>CCH Unit Code</t>
  </si>
  <si>
    <t>Prior Year Amts.</t>
  </si>
  <si>
    <t>Gen Fund - Current Liabilities</t>
  </si>
  <si>
    <t>C-EF- Current Assets (unrestricted, excl. inventory and prepaids)</t>
  </si>
  <si>
    <t>C-EF- Current liabilities (Inc. Def Rev, Excl. BANs &amp; Comp Abs)</t>
  </si>
  <si>
    <t>GF- Proceeds from all LT debt issuance (COPs, IPs, Notes, CLs, etc.)</t>
  </si>
  <si>
    <t xml:space="preserve">Combined Totals of all Proprietary Funds - Depreciation &amp; Amortization Expense </t>
  </si>
  <si>
    <t>Combined Totals of all Proprietary Funds - Cash Flow from Operating</t>
  </si>
  <si>
    <t>Hospital-EF- Unrestricted Cash &amp; Invest</t>
  </si>
  <si>
    <t>Hospital-EF - Patient A/Rec, net</t>
  </si>
  <si>
    <t>Hospital-EF- Total Gross Capital Assets (BS), w/o acc. dep.</t>
  </si>
  <si>
    <t xml:space="preserve">Hospital-EF- Total LT Debt (non current portion only) (BS) </t>
  </si>
  <si>
    <t xml:space="preserve">Hospital-EF- Unrestricted Fund Equity/Net Assets </t>
  </si>
  <si>
    <t>Hospital-EF- Principal Paid on LTD (SCF)</t>
  </si>
  <si>
    <t>Hospital-EF- Net Patient Revenue (IS)</t>
  </si>
  <si>
    <t>Hospital-EF- Interest expenses (IS)</t>
  </si>
  <si>
    <t>WS-EF- Current Assets (unrestricted, excl. inventory and prepaids)</t>
  </si>
  <si>
    <t>E-EF- Current Assets (unrestricted, excl. inventory and prepaids)</t>
  </si>
  <si>
    <t>WS-EF- Cash Flow from Operating Activities</t>
  </si>
  <si>
    <t>E-EF- Net Transfers In(Out)- with GF only</t>
  </si>
  <si>
    <t>E-EF- Cash Flow from Operating Activities</t>
  </si>
  <si>
    <t>Tax Collection Rate- UNIT-WIDE</t>
  </si>
  <si>
    <t>WS-EF- Unrestricted Cash &amp; Investments</t>
  </si>
  <si>
    <t>WS-EF- Customer Accounts Receivable, net (billed &amp; unbilled)</t>
  </si>
  <si>
    <t>WS-EF- Total Operating Revenues</t>
  </si>
  <si>
    <t>WS-EF- Charges For Services</t>
  </si>
  <si>
    <t>E-EF- Unrestricted Cash and Investments</t>
  </si>
  <si>
    <t>E-EF- Customer Accounts Receivable (net)</t>
  </si>
  <si>
    <t>E-EF- Total Operating Revenues</t>
  </si>
  <si>
    <t>E-EF- Charges for Services</t>
  </si>
  <si>
    <t>Tax Collection Rate - Excluding Motor Vehicles</t>
  </si>
  <si>
    <t>Tax Collection Rate - Motor Vehicles</t>
  </si>
  <si>
    <t>Hospital-EF- Capital Outlays</t>
  </si>
  <si>
    <t>Hospital-EF - Total Operating Revenues</t>
  </si>
  <si>
    <t xml:space="preserve">Hospital-EF- Total Operating Expenses. May include Interest Exp. </t>
  </si>
  <si>
    <t xml:space="preserve">Counties Only- Local Current Expense to BOEs </t>
  </si>
  <si>
    <t xml:space="preserve">Counties Only- Capital Outlay Contribution to BOEs </t>
  </si>
  <si>
    <t xml:space="preserve">BOE Only-- Local Current Exp. Revenue from County. </t>
  </si>
  <si>
    <t xml:space="preserve">BOE- Only-- Capital outlay revenue from county (GF, SRF, CPF) </t>
  </si>
  <si>
    <t>WS-EF- Capital contributions (only positive)</t>
  </si>
  <si>
    <t>E-EF- Capital contributions (only positive)</t>
  </si>
  <si>
    <t>Combined Totals of all Proprietary Funds - Capital Contributions</t>
  </si>
  <si>
    <t>Hospital-EF- Capital contributions (only positive)</t>
  </si>
  <si>
    <t>GF- Total cash &amp; investments (restricted &amp; unrestricted)</t>
  </si>
  <si>
    <t>All cash and investments (unit-wide, w/ fiduciary fds, &amp; restricted cash)</t>
  </si>
  <si>
    <t>BOE Only- Timber Receipts Revenue</t>
  </si>
  <si>
    <t>Hospital-EF- Change in Net Assets</t>
  </si>
  <si>
    <t>Public Housing Authority- HUD Capital grants amount (SCF, don't include operating grants)</t>
  </si>
  <si>
    <t>Public Housing Authority- Amount paid for capital asset acquisition (SCF)</t>
  </si>
  <si>
    <t>Public Housing Authority - Operating income (loss)</t>
  </si>
  <si>
    <t>WS-EF- Land and intangibles</t>
  </si>
  <si>
    <t>WS-EF- CIP (construction in progress)</t>
  </si>
  <si>
    <t>GA- Total Net transfers in(out) (SOA)</t>
  </si>
  <si>
    <t>WS-EF- Total depreciable capital assets, gross</t>
  </si>
  <si>
    <t>WS-EF- Total non-operating revenue only (exclude Capital Contributions)</t>
  </si>
  <si>
    <t>WS-EF- Total transfers in</t>
  </si>
  <si>
    <t>E-EF- Total depreciable capital assets, gross</t>
  </si>
  <si>
    <t>E-EF- Total non-operating revenue only (exclude Capital Contributions)</t>
  </si>
  <si>
    <t>E-EF- Total transfers in</t>
  </si>
  <si>
    <t>GF- Restricted cash &amp; investments</t>
  </si>
  <si>
    <t>GF- Total Intergovernmental revenue (Rest &amp; Unrest)</t>
  </si>
  <si>
    <t>WS-EF- Total net assets, unrestricted</t>
  </si>
  <si>
    <t>Select Your Unit's Name from the drop down box in cell D2</t>
  </si>
  <si>
    <r>
      <rPr>
        <u/>
        <sz val="11"/>
        <color indexed="8"/>
        <rFont val="Calibri"/>
        <family val="2"/>
      </rPr>
      <t xml:space="preserve"> All unrestricted Cash and investments.</t>
    </r>
    <r>
      <rPr>
        <sz val="11"/>
        <color theme="1"/>
        <rFont val="Calibri"/>
        <family val="2"/>
        <scheme val="minor"/>
      </rPr>
      <t xml:space="preserve">  
</t>
    </r>
    <r>
      <rPr>
        <b/>
        <sz val="11"/>
        <color indexed="8"/>
        <rFont val="Calibri"/>
        <family val="2"/>
      </rPr>
      <t>Exclude:</t>
    </r>
    <r>
      <rPr>
        <sz val="11"/>
        <color theme="1"/>
        <rFont val="Calibri"/>
        <family val="2"/>
        <scheme val="minor"/>
      </rPr>
      <t xml:space="preserve"> restricted cash 
                   cash held by a third party. </t>
    </r>
  </si>
  <si>
    <r>
      <t xml:space="preserve">All unrestricted cash and investments.  
</t>
    </r>
    <r>
      <rPr>
        <b/>
        <sz val="11"/>
        <color indexed="8"/>
        <rFont val="Calibri"/>
        <family val="2"/>
      </rPr>
      <t>Exclude</t>
    </r>
    <r>
      <rPr>
        <sz val="11"/>
        <color indexed="8"/>
        <rFont val="Calibri"/>
        <family val="2"/>
      </rPr>
      <t xml:space="preserve"> restricted cash and cash held by a third party. </t>
    </r>
  </si>
  <si>
    <r>
      <t xml:space="preserve">Total Transfers in   </t>
    </r>
    <r>
      <rPr>
        <sz val="11"/>
        <color indexed="60"/>
        <rFont val="Calibri"/>
        <family val="2"/>
      </rPr>
      <t xml:space="preserve"> (Preference is that transfers-in  are not netted against transfers-out)</t>
    </r>
  </si>
  <si>
    <r>
      <t xml:space="preserve">Total Transfers out   </t>
    </r>
    <r>
      <rPr>
        <sz val="11"/>
        <color theme="1"/>
        <rFont val="Calibri"/>
        <family val="2"/>
        <scheme val="minor"/>
      </rPr>
      <t xml:space="preserve"> </t>
    </r>
    <r>
      <rPr>
        <sz val="11"/>
        <color indexed="60"/>
        <rFont val="Calibri"/>
        <family val="2"/>
      </rPr>
      <t>(Preference is that transfers-in  are not netted against transfers-out)</t>
    </r>
  </si>
  <si>
    <t>Notes to the Financial Statements - Law Enforcement Officers' Special Separation Allowance Note</t>
  </si>
  <si>
    <t>LEO Note</t>
  </si>
  <si>
    <t>Notes to the Financial Statements -Cash and Investments - Bond/Debt Proceeds</t>
  </si>
  <si>
    <t>998</t>
  </si>
  <si>
    <t>999</t>
  </si>
  <si>
    <r>
      <rPr>
        <u/>
        <sz val="11"/>
        <color indexed="8"/>
        <rFont val="Calibri"/>
        <family val="2"/>
      </rPr>
      <t xml:space="preserve">Total General revenues
</t>
    </r>
    <r>
      <rPr>
        <b/>
        <u/>
        <sz val="11"/>
        <color indexed="8"/>
        <rFont val="Calibri"/>
        <family val="2"/>
      </rPr>
      <t>E</t>
    </r>
    <r>
      <rPr>
        <b/>
        <sz val="11"/>
        <color indexed="8"/>
        <rFont val="Calibri"/>
        <family val="2"/>
      </rPr>
      <t>xclude:</t>
    </r>
    <r>
      <rPr>
        <sz val="11"/>
        <color indexed="8"/>
        <rFont val="Calibri"/>
        <family val="2"/>
      </rPr>
      <t xml:space="preserve"> transfers-in or out,
                 special items,
                 extraordinary amounts</t>
    </r>
  </si>
  <si>
    <r>
      <rPr>
        <u/>
        <sz val="11"/>
        <color indexed="8"/>
        <rFont val="Calibri"/>
        <family val="2"/>
      </rPr>
      <t>Any adjustment to beginning net position including rounding, prior period adjustments and restatements</t>
    </r>
    <r>
      <rPr>
        <sz val="11"/>
        <color theme="1"/>
        <rFont val="Calibri"/>
        <family val="2"/>
        <scheme val="minor"/>
      </rPr>
      <t xml:space="preserve">.  </t>
    </r>
    <r>
      <rPr>
        <sz val="11"/>
        <color indexed="60"/>
        <rFont val="Calibri"/>
        <family val="2"/>
      </rPr>
      <t xml:space="preserve"> (Increases to net position are positive; decreases to net position are negative)</t>
    </r>
  </si>
  <si>
    <r>
      <rPr>
        <u/>
        <sz val="11"/>
        <color indexed="8"/>
        <rFont val="Calibri"/>
        <family val="2"/>
      </rPr>
      <t>Total Fund balance</t>
    </r>
    <r>
      <rPr>
        <sz val="11"/>
        <color theme="1"/>
        <rFont val="Calibri"/>
        <family val="2"/>
        <scheme val="minor"/>
      </rPr>
      <t xml:space="preserve"> </t>
    </r>
    <r>
      <rPr>
        <sz val="11"/>
        <color indexed="60"/>
        <rFont val="Calibri"/>
        <family val="2"/>
      </rPr>
      <t>(enter fund deficits as negative)</t>
    </r>
  </si>
  <si>
    <t>Select 1,2,3 or 4:
1-Unit has an OPEB benefit that allows qualified retirees to received health care if the retiree pays the same premium rate as an active employee
2-The unit has no OPEB benefits
3- The unit pays some portion of the qualified retiree's health care premium
4-The unit's qualified retiree's receive health care under the state health care plan</t>
  </si>
  <si>
    <t>Debt Refunding - Net refunding proceeds against debt payoff and if negative place results on this line.</t>
  </si>
  <si>
    <t xml:space="preserve">All other items on this statement that were not included in total revenues, total expenditures, transfers in or out, or proceeds from long-term debt above.  </t>
  </si>
  <si>
    <t>Debt Refunding - Net refunding proceeds against debt payoff and if positive place results on this line.</t>
  </si>
  <si>
    <t>The Unfunded actuarially accrued liability for the unit's LEO benefit.</t>
  </si>
  <si>
    <t>If your unit is not on the Drop Down list in cell D2 please select the blank space at the top of the drop down list in cell D2 and enter your units name here and complete the worksheet</t>
  </si>
  <si>
    <t>Unit paid to Officers under LEO</t>
  </si>
  <si>
    <t xml:space="preserve">OPEB 
1-implicit rate only  
2-no benefit 
3-benfit 
4- state health plan  </t>
  </si>
  <si>
    <t>Law Enforcement Officers - Actuarial value of Assets</t>
  </si>
  <si>
    <t>Pension Notes</t>
  </si>
  <si>
    <t>Note this number is adjusted for any negative internal balances</t>
  </si>
  <si>
    <t>Formula Results</t>
  </si>
  <si>
    <t>GW-positive internal balance</t>
  </si>
  <si>
    <t>GW-negative internal balance</t>
  </si>
  <si>
    <t>Gov Acc Dep - Capital Assets</t>
  </si>
  <si>
    <t>Error Amounts</t>
  </si>
  <si>
    <t>Error Count</t>
  </si>
  <si>
    <r>
      <rPr>
        <u/>
        <sz val="11"/>
        <color indexed="8"/>
        <rFont val="Calibri"/>
        <family val="2"/>
      </rPr>
      <t>Cash and Investment</t>
    </r>
    <r>
      <rPr>
        <sz val="11"/>
        <color indexed="8"/>
        <rFont val="Calibri"/>
        <family val="2"/>
      </rPr>
      <t xml:space="preserve"> - </t>
    </r>
    <r>
      <rPr>
        <sz val="11"/>
        <color indexed="60"/>
        <rFont val="Calibri"/>
        <family val="2"/>
      </rPr>
      <t>Please list the book value of any unspent debt proceeds (bonds, installment, etc.) in any funds as of June 30.  This information may be on the face of your statements or in the notes</t>
    </r>
  </si>
  <si>
    <r>
      <rPr>
        <u/>
        <sz val="11"/>
        <color indexed="8"/>
        <rFont val="Calibri"/>
        <family val="2"/>
      </rPr>
      <t xml:space="preserve">Unearned revenues that were included in current liabilities in your audit report or entered in acct # 336 above. </t>
    </r>
    <r>
      <rPr>
        <sz val="11"/>
        <color theme="1"/>
        <rFont val="Calibri"/>
        <family val="2"/>
        <scheme val="minor"/>
      </rPr>
      <t xml:space="preserve">
</t>
    </r>
    <r>
      <rPr>
        <b/>
        <sz val="11"/>
        <color indexed="8"/>
        <rFont val="Calibri"/>
        <family val="2"/>
      </rPr>
      <t xml:space="preserve">Exclude - </t>
    </r>
    <r>
      <rPr>
        <sz val="11"/>
        <color theme="1"/>
        <rFont val="Calibri"/>
        <family val="2"/>
        <scheme val="minor"/>
      </rPr>
      <t>unearned revenues that are listed in deferred inflows.</t>
    </r>
  </si>
  <si>
    <r>
      <rPr>
        <u/>
        <sz val="11"/>
        <color indexed="8"/>
        <rFont val="Calibri"/>
        <family val="2"/>
      </rPr>
      <t>Record any</t>
    </r>
    <r>
      <rPr>
        <i/>
        <u/>
        <sz val="12"/>
        <color indexed="8"/>
        <rFont val="Calibri"/>
        <family val="2"/>
      </rPr>
      <t xml:space="preserve"> </t>
    </r>
    <r>
      <rPr>
        <i/>
        <u/>
        <sz val="12"/>
        <color indexed="8"/>
        <rFont val="Calibri"/>
        <family val="2"/>
      </rPr>
      <t>positive</t>
    </r>
    <r>
      <rPr>
        <u/>
        <sz val="11"/>
        <color indexed="8"/>
        <rFont val="Calibri"/>
        <family val="2"/>
      </rPr>
      <t xml:space="preserve"> </t>
    </r>
    <r>
      <rPr>
        <u/>
        <sz val="11"/>
        <color indexed="8"/>
        <rFont val="Calibri"/>
        <family val="2"/>
      </rPr>
      <t>Internal balances on the net position statement</t>
    </r>
    <r>
      <rPr>
        <u/>
        <sz val="11"/>
        <color indexed="8"/>
        <rFont val="Calibri"/>
        <family val="2"/>
      </rPr>
      <t>s</t>
    </r>
    <r>
      <rPr>
        <sz val="11"/>
        <color theme="1"/>
        <rFont val="Calibri"/>
        <family val="2"/>
        <scheme val="minor"/>
      </rPr>
      <t xml:space="preserve">
</t>
    </r>
    <r>
      <rPr>
        <sz val="14"/>
        <color indexed="8"/>
        <rFont val="Calibri"/>
        <family val="2"/>
      </rPr>
      <t>enter as a positive</t>
    </r>
    <r>
      <rPr>
        <sz val="11"/>
        <color indexed="62"/>
        <rFont val="Calibri"/>
        <family val="2"/>
      </rPr>
      <t/>
    </r>
  </si>
  <si>
    <r>
      <rPr>
        <u/>
        <sz val="11"/>
        <color indexed="8"/>
        <rFont val="Calibri"/>
        <family val="2"/>
      </rPr>
      <t xml:space="preserve">Record any </t>
    </r>
    <r>
      <rPr>
        <i/>
        <u/>
        <sz val="12"/>
        <color indexed="8"/>
        <rFont val="Calibri"/>
        <family val="2"/>
      </rPr>
      <t>negative</t>
    </r>
    <r>
      <rPr>
        <u/>
        <sz val="11"/>
        <color indexed="8"/>
        <rFont val="Calibri"/>
        <family val="2"/>
      </rPr>
      <t xml:space="preserve"> </t>
    </r>
    <r>
      <rPr>
        <u/>
        <sz val="11"/>
        <color indexed="8"/>
        <rFont val="Calibri"/>
        <family val="2"/>
      </rPr>
      <t>Internal balances on the net position statement</t>
    </r>
    <r>
      <rPr>
        <u/>
        <sz val="11"/>
        <color indexed="8"/>
        <rFont val="Calibri"/>
        <family val="2"/>
      </rPr>
      <t>s</t>
    </r>
    <r>
      <rPr>
        <sz val="11"/>
        <color theme="1"/>
        <rFont val="Calibri"/>
        <family val="2"/>
        <scheme val="minor"/>
      </rPr>
      <t xml:space="preserve">
</t>
    </r>
    <r>
      <rPr>
        <sz val="14"/>
        <color indexed="8"/>
        <rFont val="Calibri"/>
        <family val="2"/>
      </rPr>
      <t>enter as a positive</t>
    </r>
    <r>
      <rPr>
        <sz val="11"/>
        <color indexed="62"/>
        <rFont val="Calibri"/>
        <family val="2"/>
      </rPr>
      <t/>
    </r>
  </si>
  <si>
    <t>Errors :  The cell to the left indicates the number of error messages on the data input tab</t>
  </si>
  <si>
    <t>Accounts used to calculate the RSS are shaded in Green</t>
  </si>
  <si>
    <r>
      <rPr>
        <u/>
        <sz val="11"/>
        <color indexed="8"/>
        <rFont val="Calibri"/>
        <family val="2"/>
      </rPr>
      <t>Current Liabilities</t>
    </r>
    <r>
      <rPr>
        <sz val="11"/>
        <color theme="1"/>
        <rFont val="Calibri"/>
        <family val="2"/>
        <scheme val="minor"/>
      </rPr>
      <t xml:space="preserve"> 
</t>
    </r>
    <r>
      <rPr>
        <b/>
        <sz val="11"/>
        <color indexed="8"/>
        <rFont val="Calibri"/>
        <family val="2"/>
      </rPr>
      <t>Exclude</t>
    </r>
    <r>
      <rPr>
        <sz val="11"/>
        <color indexed="60"/>
        <rFont val="Calibri"/>
        <family val="2"/>
      </rPr>
      <t xml:space="preserve"> </t>
    </r>
    <r>
      <rPr>
        <sz val="11"/>
        <color indexed="8"/>
        <rFont val="Calibri"/>
        <family val="2"/>
      </rPr>
      <t xml:space="preserve">all deferred inflows. 
</t>
    </r>
    <r>
      <rPr>
        <b/>
        <sz val="11"/>
        <color indexed="8"/>
        <rFont val="Calibri"/>
        <family val="2"/>
      </rPr>
      <t>Include</t>
    </r>
    <r>
      <rPr>
        <sz val="11"/>
        <color indexed="8"/>
        <rFont val="Calibri"/>
        <family val="2"/>
      </rPr>
      <t xml:space="preserve"> advance from(long-term portion of interfund loans)</t>
    </r>
  </si>
  <si>
    <t>Advance To: Interfund loan receivable-portion of repayment plan longer than 12 months</t>
  </si>
  <si>
    <t>GF-Advance To - Asset</t>
  </si>
  <si>
    <t>Net Position</t>
  </si>
  <si>
    <r>
      <t xml:space="preserve">Comb-Proprietary Funds-Current Assets 
</t>
    </r>
    <r>
      <rPr>
        <b/>
        <sz val="11"/>
        <color indexed="8"/>
        <rFont val="Calibri"/>
        <family val="2"/>
      </rPr>
      <t>Exclude:</t>
    </r>
    <r>
      <rPr>
        <sz val="11"/>
        <color theme="1"/>
        <rFont val="Calibri"/>
        <family val="2"/>
        <scheme val="minor"/>
      </rPr>
      <t xml:space="preserve"> any restricted assets
                  deferred outflows.</t>
    </r>
  </si>
  <si>
    <t>Revenue, Expenses, Changes in Net Position</t>
  </si>
  <si>
    <t>Combined Totals of all proprietary Funds - Depreciation &amp; Amortization Expense</t>
  </si>
  <si>
    <t>Combined Totals of all Proprietary Funds - Change in net position - (increase in net position is recorded as a positive and a decrease in net position is recorded as a negative)</t>
  </si>
  <si>
    <t>193</t>
  </si>
  <si>
    <t>Change in Cash Flow Statement</t>
  </si>
  <si>
    <t>33</t>
  </si>
  <si>
    <t>Used to Determine fiscal health</t>
  </si>
  <si>
    <t xml:space="preserve">Comb-Proprietary-Current Assets less restricted assets and deferred outflows
</t>
  </si>
  <si>
    <t>Combined Total of all Proprietary Funds - Change in Net Position</t>
  </si>
  <si>
    <t>Unit Data Input Worksheet - Miscellaneous</t>
  </si>
  <si>
    <t>Alamance County Transportation Authority</t>
  </si>
  <si>
    <t>Albemarle District Jail Commission</t>
  </si>
  <si>
    <t>Albemarle Regional Solid Waste</t>
  </si>
  <si>
    <t>Appalcart</t>
  </si>
  <si>
    <t>Bear Paw Recreation and Security Service District</t>
  </si>
  <si>
    <t>Bertie-Martin Regional Jail</t>
  </si>
  <si>
    <t>Brunswick County Economic Development Commission</t>
  </si>
  <si>
    <t>Burke-Catawba Regional Jail Agency</t>
  </si>
  <si>
    <t>Butner Public Safety Authority</t>
  </si>
  <si>
    <t>Cape Fear Public Transportation Authority</t>
  </si>
  <si>
    <t>Centennial Authority, The</t>
  </si>
  <si>
    <t>Choanoke Public Transportation Authority</t>
  </si>
  <si>
    <t>Clay County Rural Development Authority</t>
  </si>
  <si>
    <t>Coastal Regional Solid Waste Management Authority</t>
  </si>
  <si>
    <t>Davie County Soil &amp; Water Conservation District</t>
  </si>
  <si>
    <t>Davie County Watershed Improvement Commission</t>
  </si>
  <si>
    <t>Downtown Boone Development Association</t>
  </si>
  <si>
    <t>Downtown Oxford Economic Development Corporation</t>
  </si>
  <si>
    <t>Durham-Wake Counties Research &amp; Prod. Serv. Dist.</t>
  </si>
  <si>
    <t>ElectriCities of North Carolina</t>
  </si>
  <si>
    <t>Goldsboro-Wayne Transportation Authority</t>
  </si>
  <si>
    <t>Hatteras Village Community Center District</t>
  </si>
  <si>
    <t>Hertford County Economic Development Commission</t>
  </si>
  <si>
    <t>K. A. R. T. S.</t>
  </si>
  <si>
    <t>Lake Norman Marine Commission</t>
  </si>
  <si>
    <t>Lake Wylie Marine Commission</t>
  </si>
  <si>
    <t>Madison-Mayodan Recreation Commission</t>
  </si>
  <si>
    <t>Mecklenburg Emergency Medical Services</t>
  </si>
  <si>
    <t>MI Connection Communications System</t>
  </si>
  <si>
    <t>Morganton Redevelopment Commission</t>
  </si>
  <si>
    <t>Mountain Island Lake Marine Commission</t>
  </si>
  <si>
    <t>New River Service Authority</t>
  </si>
  <si>
    <t>North Carolina's Eastern Region Development Commission</t>
  </si>
  <si>
    <t>Oxford Parking Authority</t>
  </si>
  <si>
    <t>Person-Caswell Lake Authority</t>
  </si>
  <si>
    <t>Piedmont Authority For Regional Transportation</t>
  </si>
  <si>
    <t>Pitt County Industrial Development Commission</t>
  </si>
  <si>
    <t>Research Triangle Regional Public Trans. Auth.</t>
  </si>
  <si>
    <t>Rodanthe-Waves-Salvo Community Center District</t>
  </si>
  <si>
    <t>Scotland County Historic Properties Commission</t>
  </si>
  <si>
    <t>South Granville Memorial Gardens</t>
  </si>
  <si>
    <t>Stumpy Point Community Center District</t>
  </si>
  <si>
    <t>Wanchese Community Center District</t>
  </si>
  <si>
    <t>Western Carteret Interlocal Cooperation Agency</t>
  </si>
  <si>
    <t>Western Piedmont Regional Transit Authority</t>
  </si>
  <si>
    <t>Wilkes Transportation Authority</t>
  </si>
  <si>
    <t>Yancey County Economic Development Commission</t>
  </si>
  <si>
    <t>GF- Total expenditures. Enter as positive.</t>
  </si>
  <si>
    <t>WS-EF- Current Assets (unrestricted, incl. inventory and prepaids)</t>
  </si>
  <si>
    <t>WS-EF- Current Liabilities (Incl. unearned rev, Excl. BANs, Comp Abs, Payables from rest. Assets). Enter as positive.</t>
  </si>
  <si>
    <t>E-EF- Current Assets (unrestricted, incl. inventory and prepaids)</t>
  </si>
  <si>
    <t>E-EF- Current liabilites (Incl. unearned rev, Excl. BANs, Comp Abs, Payable from rest. Assets). Enter as positive.</t>
  </si>
  <si>
    <t>WS-EF- Depreciation &amp; Amort. Expense. Enter as positive.</t>
  </si>
  <si>
    <t>WS-EF- Change in Net Assets - per exhibit</t>
  </si>
  <si>
    <t>E-EF- Depreciation &amp; Amort. Expense. Enter as positive.</t>
  </si>
  <si>
    <t>E-EF- Changes in Net Assets - per exhibit</t>
  </si>
  <si>
    <t>WS-EF- Total LT Debt (ST &amp;LT; External debt only; No Comp Abs, Pension, OPEB) Enter as positive.</t>
  </si>
  <si>
    <t>WS-EF- Total net assets</t>
  </si>
  <si>
    <t>WS-EF- Total Operating Expenses. Enter as positive.</t>
  </si>
  <si>
    <t>WS-EF- Interest Expense. Enter as positive.</t>
  </si>
  <si>
    <t>E-EF- Gross Capital Assets (notes or stmt)</t>
  </si>
  <si>
    <t>E-EF- Total Operating Expenses. Enter as positive.</t>
  </si>
  <si>
    <t>E-EF- Interest expense [Enter as positive]</t>
  </si>
  <si>
    <t>E-EF- Electrical Power Purchases. Enter as positive.</t>
  </si>
  <si>
    <t>E-EF- Principal paid on LTD [Enter as positive](SCF)</t>
  </si>
  <si>
    <t>E-EF- Capital Outlay (SCF) Enter as positive.</t>
  </si>
  <si>
    <t>WS-EF- Accumulated Infrastructure Deprec Expense. Enter as positive.</t>
  </si>
  <si>
    <t>WS-EF- Principal paid on LTD [Enter as positive](SCF)</t>
  </si>
  <si>
    <t>WS-EF- Capital Outlay (SCF) Enter as positive.</t>
  </si>
  <si>
    <t>Gov - Select Current Liabilities</t>
  </si>
  <si>
    <t>GA- Total LTD (ST &amp;LT, include BANs; No Comp Abs, Pension, OPEB)(Notes) Enter as positive.</t>
  </si>
  <si>
    <t>GA- Total Program revenues (positive only)(SOA)</t>
  </si>
  <si>
    <t>GA- Principal paid on LT Debt (Notes) Enter as positive.</t>
  </si>
  <si>
    <t>GA- Interest of LTD (SOA) Enter as positive.</t>
  </si>
  <si>
    <t>WS-EF- Total Accum Deprec on all capital assets. Enter as positive.</t>
  </si>
  <si>
    <t>WS-EF- Total liabilities. Enter as positive.</t>
  </si>
  <si>
    <t>WS-EF- Total non-operating expense only (Enter as Positive)</t>
  </si>
  <si>
    <t>WS-EF- Total transfers out (include PILOTS)(Enter as positive).</t>
  </si>
  <si>
    <t>E-EF- Total Accum Deprec on all capital assets. Enter as positive.</t>
  </si>
  <si>
    <t>E-EF- Total LT Debt (ST &amp;LT; External debt only; No Comp Abs, Pension, OPEB) Enter as positive.</t>
  </si>
  <si>
    <t>E-EF- Total liabilites. Enter as positive.</t>
  </si>
  <si>
    <t>E-EF- Total net assets, unrestricted</t>
  </si>
  <si>
    <t>E-EF- Total net assets</t>
  </si>
  <si>
    <t>E-EF- Total non-operating expense only (Enter as positive)</t>
  </si>
  <si>
    <t>E-EF- Total transfers out (includes PILOTS)(Enter as positive)</t>
  </si>
  <si>
    <t>GF- Liabilities payable from restricted assets. Enter as positive.</t>
  </si>
  <si>
    <t>GF- Principal &amp; interest paid on LT debt (Exh. 4) Enter as positive.</t>
  </si>
  <si>
    <t>GF- Transfers out to Debt Service Fund (Enter as positive)</t>
  </si>
  <si>
    <t>WS-EF- PPA &amp; restatements to Beg. Bal.</t>
  </si>
  <si>
    <t>E-EF- PPA &amp; restatements to Beg. Bal.</t>
  </si>
  <si>
    <t>WS-EF- Total assets</t>
  </si>
  <si>
    <t>E-EF- Total assets</t>
  </si>
  <si>
    <t>WS-EF- Unearned revenue. Enter as positive.</t>
  </si>
  <si>
    <t>E-EF- Unearned revenue. Enter as positive.</t>
  </si>
  <si>
    <t>Gen Fund - Total Expenditures</t>
  </si>
  <si>
    <t>Gen Fund - Proceeds from LTD</t>
  </si>
  <si>
    <t>Were WS rates raised during the audited fiscal period</t>
  </si>
  <si>
    <t>Were WS rates raised in next year's budget</t>
  </si>
  <si>
    <t>WS-revenues and other financing sources over expenditures and other uses-excl. transfers, capital Cont.</t>
  </si>
  <si>
    <t>Amount of the Water Sewer Fund Balance appropriated in next year's budget</t>
  </si>
  <si>
    <t>Amt interest-investment income for Gov. Prop. Funds</t>
  </si>
  <si>
    <t>Property Tax Increase for Year Audited</t>
  </si>
  <si>
    <t>Property Tax Increase for budget year after fiscal year being reported</t>
  </si>
  <si>
    <t>Supplemental School Tax</t>
  </si>
  <si>
    <t>Debt Service payments made from Bond investments</t>
  </si>
  <si>
    <t>Internal Control-1) no IC issues 2)Immaterial 3) Unit letter for IC 4) Unit visit for IC</t>
  </si>
  <si>
    <t>not currently used</t>
  </si>
  <si>
    <t>Single Audit Only - total amount of federal awards and grants expended as found on SEFSA</t>
  </si>
  <si>
    <t>Single Audit Only - Total amount of federal awards and grants that were audited as major as found on SEFSA</t>
  </si>
  <si>
    <t>Single Audit Only - total amount of state awards and grants expended as found on SEFSA</t>
  </si>
  <si>
    <t>Single Audit Only - Total amount of state awards and grants that were audited as major as found on SEFSA</t>
  </si>
  <si>
    <t>MH Enterprise Fund Non GAAP - Unrestricted Cash &amp; Investments</t>
  </si>
  <si>
    <t>MH Enterprise Fund Non GAAP - Restricted Cash &amp; Investments</t>
  </si>
  <si>
    <t>MH Enterprise Fund Non GAAP- Current  Liabilities</t>
  </si>
  <si>
    <t>MH Enterprise Fund Non GAAP - deferred inflows derived from Cash Receipts</t>
  </si>
  <si>
    <t>MH Enterprise Fund Non GAAP - Encumbrances</t>
  </si>
  <si>
    <t>MH Enterprise Fund Non GAAP - Liabilities from Restricted Assets</t>
  </si>
  <si>
    <t xml:space="preserve">MH Enterprise Fund Non GAAP - Total Expenditures </t>
  </si>
  <si>
    <t>MH Enterprise Fund Non GAAP - Negative debt refund</t>
  </si>
  <si>
    <t>MH Enterprise Fund Non GAAP - Positive debt refund</t>
  </si>
  <si>
    <t>MH Enterprise Fund Non GAAP - Transfers Out</t>
  </si>
  <si>
    <t xml:space="preserve">MH- Proceeds from LTD </t>
  </si>
  <si>
    <t>MH Enterprise Fund P &amp; I Due next year</t>
  </si>
  <si>
    <t>Charter School Debt issued Outside NC</t>
  </si>
  <si>
    <t>Mental Health Net Position - Net Investment in Capital Assets</t>
  </si>
  <si>
    <t>Mental Health Net Position - Restricted Net Position</t>
  </si>
  <si>
    <t>Mental Health Net Position - Unrestricted Net Position</t>
  </si>
  <si>
    <t xml:space="preserve">Mental Health - Proceeds from LTD </t>
  </si>
  <si>
    <t>Yes  or "1" indicates unit has defined benefit other than the ones adm. By the state</t>
  </si>
  <si>
    <t>WS-Advance From - Liability</t>
  </si>
  <si>
    <t>WS-Advance To - Asset</t>
  </si>
  <si>
    <t>EF-Advance From - Liability</t>
  </si>
  <si>
    <t>EF-Advance To - Asset</t>
  </si>
  <si>
    <t>TDA- Government Wide current and long-term debt</t>
  </si>
  <si>
    <t>Bus- Total Expenses</t>
  </si>
  <si>
    <t>Bus-Total Revenues</t>
  </si>
  <si>
    <t>County only-timber receipts sent to the schools</t>
  </si>
  <si>
    <t>Local Curr Exp trx to Fund 8</t>
  </si>
  <si>
    <t>Capital Outlay trx to Fund 8</t>
  </si>
  <si>
    <t>Hospital - Budget required if .02</t>
  </si>
  <si>
    <t>Contract Required if .03</t>
  </si>
  <si>
    <t>If you have any questions please call 919-814-4299</t>
  </si>
  <si>
    <t>Elizabeth City-Pasquotank County Economic Development Commission</t>
  </si>
  <si>
    <t>"Comb-Proprietary-Current Assets less restricted assets and deferred outflows
"</t>
  </si>
  <si>
    <t>Reporting</t>
  </si>
  <si>
    <t>Statement of Activities - Business Activities</t>
  </si>
  <si>
    <t>Total Expenses - Exclude Transfers</t>
  </si>
  <si>
    <r>
      <rPr>
        <u/>
        <sz val="11"/>
        <color indexed="8"/>
        <rFont val="Calibri"/>
        <family val="2"/>
      </rPr>
      <t xml:space="preserve">Total Change in net position Business Type </t>
    </r>
    <r>
      <rPr>
        <sz val="11"/>
        <color theme="1"/>
        <rFont val="Calibri"/>
        <family val="2"/>
        <scheme val="minor"/>
      </rPr>
      <t xml:space="preserve">
</t>
    </r>
    <r>
      <rPr>
        <sz val="11"/>
        <color indexed="60"/>
        <rFont val="Calibri"/>
        <family val="2"/>
      </rPr>
      <t>(Increase in net position is recorded as a positive and a decrease in net position is recorded as a negative)</t>
    </r>
  </si>
  <si>
    <t>Government Wide Statements - Statement of Activities  - Business Type Activities Column</t>
  </si>
  <si>
    <t>Water Sewer Memo</t>
  </si>
  <si>
    <t>Indicate if your water/sewer system:
50 - Became Operational
51 - Ceased Operations
52 - No Change</t>
  </si>
  <si>
    <t>Business Type - Total Expenses</t>
  </si>
  <si>
    <t>Business Type - Change in Net Position</t>
  </si>
  <si>
    <t>Status of Water Sewer</t>
  </si>
  <si>
    <t xml:space="preserve">The worksheet requests information for every possible service we collect data on; however, you only need to complete sections that apply to your unit.  For example, the Water Sewer, Electric and OPEB sections may be skipped if you do not have these funds or benefits.    Also, please note that all numbers on the financial statements will not be entered on this worksheet, as we are only requesting information used in the communications described above. </t>
  </si>
  <si>
    <t>https://www.nctreasurer.com/slg/lfm/financial-analysis/Pages/Financial-Statistics-Tool.aspx</t>
  </si>
  <si>
    <t>County and Municipal Fiscal Analysis</t>
  </si>
  <si>
    <t>https://www.nctreasurer.com/slg/lfm/financial-analysis/Pages/Analysis-by-Population.aspx</t>
  </si>
  <si>
    <t xml:space="preserve">Does your unit sponsor a defined benefit retirement plan other than the four State or Local Government Retirement Plans administered by the State of North Carolina: LGERS, TSERS, Firefighters' and Rescue Squad Workers' and the Registers of Deeds' Supplemental Pension?  Answer Yes if you do have a defined benefit retirement plan other than those mentioned above and provide the name of the plan , a brief description of the benefit and the population group that received the benefit in column G.
</t>
  </si>
  <si>
    <r>
      <rPr>
        <u/>
        <sz val="11"/>
        <color indexed="8"/>
        <rFont val="Calibri"/>
        <family val="2"/>
      </rPr>
      <t>Combined Totals of all Proprietary Funds - Total Current Liabilities</t>
    </r>
    <r>
      <rPr>
        <sz val="11"/>
        <color theme="1"/>
        <rFont val="Calibri"/>
        <family val="2"/>
        <scheme val="minor"/>
      </rPr>
      <t xml:space="preserve">  
</t>
    </r>
    <r>
      <rPr>
        <b/>
        <sz val="11"/>
        <color indexed="8"/>
        <rFont val="Calibri"/>
        <family val="2"/>
      </rPr>
      <t>Include:</t>
    </r>
    <r>
      <rPr>
        <sz val="11"/>
        <color theme="1"/>
        <rFont val="Calibri"/>
        <family val="2"/>
        <scheme val="minor"/>
      </rPr>
      <t xml:space="preserve">  Current liabilities and current portion of long-term debt 
</t>
    </r>
    <r>
      <rPr>
        <b/>
        <sz val="11"/>
        <color indexed="8"/>
        <rFont val="Calibri"/>
        <family val="2"/>
      </rPr>
      <t>Exclude:</t>
    </r>
    <r>
      <rPr>
        <sz val="11"/>
        <color theme="1"/>
        <rFont val="Calibri"/>
        <family val="2"/>
        <scheme val="minor"/>
      </rPr>
      <t xml:space="preserve">   Bond anticipation notes
                   Compensated Absences
                   Pension liabilities
                   Liabilities payable from restricted assets
                   Other post employment liabilities (OPEB)
                   Deferred inflows</t>
    </r>
  </si>
  <si>
    <r>
      <rPr>
        <u/>
        <sz val="11"/>
        <color indexed="8"/>
        <rFont val="Calibri"/>
        <family val="2"/>
      </rPr>
      <t>Current liabilities</t>
    </r>
    <r>
      <rPr>
        <sz val="11"/>
        <color theme="1"/>
        <rFont val="Calibri"/>
        <family val="2"/>
        <scheme val="minor"/>
      </rPr>
      <t xml:space="preserve">
</t>
    </r>
    <r>
      <rPr>
        <b/>
        <sz val="11"/>
        <color indexed="8"/>
        <rFont val="Calibri"/>
        <family val="2"/>
      </rPr>
      <t>Include:</t>
    </r>
    <r>
      <rPr>
        <sz val="11"/>
        <color theme="1"/>
        <rFont val="Calibri"/>
        <family val="2"/>
        <scheme val="minor"/>
      </rPr>
      <t xml:space="preserve">   Current liabilities and current portion of long-term debt. 
</t>
    </r>
    <r>
      <rPr>
        <b/>
        <sz val="11"/>
        <color indexed="8"/>
        <rFont val="Calibri"/>
        <family val="2"/>
      </rPr>
      <t>Exclude:</t>
    </r>
    <r>
      <rPr>
        <sz val="11"/>
        <color theme="1"/>
        <rFont val="Calibri"/>
        <family val="2"/>
        <scheme val="minor"/>
      </rPr>
      <t xml:space="preserve">   Bond Anticipation Notes
                  Compensated  Absences
                  Pension liabilities
                  Liabilities payable from restricted assets
                  Other post employment liabilities (OPEB)
                  Deferred inflows.
</t>
    </r>
  </si>
  <si>
    <r>
      <rPr>
        <u/>
        <sz val="11"/>
        <color indexed="8"/>
        <rFont val="Calibri"/>
        <family val="2"/>
      </rPr>
      <t>Any adjustment to beginning fund balance including rounding, prior period adjustments and restatements.</t>
    </r>
    <r>
      <rPr>
        <sz val="11"/>
        <color theme="1"/>
        <rFont val="Calibri"/>
        <family val="2"/>
        <scheme val="minor"/>
      </rPr>
      <t xml:space="preserve">  </t>
    </r>
    <r>
      <rPr>
        <sz val="11"/>
        <color indexed="60"/>
        <rFont val="Calibri"/>
        <family val="2"/>
      </rPr>
      <t xml:space="preserve"> (Amounts that increase fund balance are recorded as positive and amounts that decrease fund balance are recorded as negative)</t>
    </r>
  </si>
  <si>
    <t>Amount the unit paid out in benefits under LEO special separation allowance to retired law enforcement officers this fiscal year if you report under GASB 68 or GASB 73.</t>
  </si>
  <si>
    <t>The total LEO pension liability if you report under GASB 68 or GASB 73.</t>
  </si>
  <si>
    <t>If you have LEO pension assets and are reporting under GASB 68 please enter "Plan Fiduciary Net Position" which can be found on your RSI schedules.</t>
  </si>
  <si>
    <t>For Internal Control Issues Only
1) no IC issues 
2)Immaterial IC issues
3) Unit letter for IC 
4) Consider placing on Unit Assistance List due to IC issues
5) Communication with DPI</t>
  </si>
  <si>
    <t xml:space="preserve">In your professional opinion do you believe the unit of government can best be served by:
1 - No UL
2 - UL requiring a written response from the unit
3 - UL no written  response required from unit - schedule a staff followup
4-  UL requires a written reponse from unit and a staff followup
5 - Special unit letter requiring a written response
6- Communication to DPI
</t>
  </si>
  <si>
    <t>Greensboro Center City Corporation</t>
  </si>
  <si>
    <t>reslib/item/north-carolina-water-and-wastewater-rates-dashboard#</t>
  </si>
  <si>
    <t>Graham County Rural Development Authority</t>
  </si>
  <si>
    <t>598</t>
  </si>
  <si>
    <r>
      <t xml:space="preserve">The worksheet is organized based on how your audit report is laid out.  Titles on this worksheet appear in highlighted colors and correspond to various exhibits, statements, notes and schedules where the requested amounts should be found.  We have also provided the previous year of data in column E so that you can reference last years amounts to aid your completion of the worksheet.  </t>
    </r>
    <r>
      <rPr>
        <b/>
        <sz val="12"/>
        <color indexed="8"/>
        <rFont val="Century Schoolbook"/>
        <family val="1"/>
      </rPr>
      <t>Please enter All numbers as positive</t>
    </r>
    <r>
      <rPr>
        <sz val="12"/>
        <color indexed="8"/>
        <rFont val="Century Schoolbook"/>
        <family val="1"/>
      </rPr>
      <t xml:space="preserve"> unless specifically stated otherwise in the description of the amount requested.  </t>
    </r>
  </si>
  <si>
    <t>GF - Advance from</t>
  </si>
  <si>
    <t>In your professional opinion do you believe the unit of government can best be served by:
100 - No UL
200 - UL with call
300 - UL call-investing
400 - UL visit
500 - SUL</t>
  </si>
  <si>
    <t>Review Summary</t>
  </si>
  <si>
    <t>LEO
RSI</t>
  </si>
  <si>
    <t>OPEB
 Note or RSI</t>
  </si>
  <si>
    <t>Health benefits - total OPEB liability
If you do not provide benefit, please enter 0</t>
  </si>
  <si>
    <t>Health benefits- OPEB plan fiduciary net position
If no fiduciary net position, enter 0</t>
  </si>
  <si>
    <t>OPEB
RSI</t>
  </si>
  <si>
    <t>Health benefits - What is the plan’s fiduciary net position as a percentage of the total OPEB liability?  Please enter as percentage value; for example, 83.5% should be entered as 83.5.  If assets have not been set aside in a trust, please enter 0.0</t>
  </si>
  <si>
    <t>Vision benefits - total OPEB liability</t>
  </si>
  <si>
    <t>Vision benefits - OPEB plan fiduciary net position</t>
  </si>
  <si>
    <t>Vision benefits - What is the plan’s fiduciary net position as a percentage of the total OPEB liability?  Please enter as percentage value; for example, 83.5% should be entered as 83.5.  If assets have not been set aside in a trust, please enter 0.0</t>
  </si>
  <si>
    <t>Dental benefits - total OPEB liability</t>
  </si>
  <si>
    <t>Dental benefits - OPEB plan fiduciary net position</t>
  </si>
  <si>
    <t>Dental benefits - What is the plan’s fiduciary net position as a percentage of the total OPEB liability?  Please enter as percentage value; for example, 83.5% should be entered as 83.5.  If assets have not been set aside in a trust, please enter 0.0</t>
  </si>
  <si>
    <t>Other benefits - total OPEB liability</t>
  </si>
  <si>
    <t>Other benefits - OPEB plan fiduciary net position</t>
  </si>
  <si>
    <t>Other benefits  - What is the plan’s fiduciary net position as a percentage of the total OPEB liability?  Please enter as percentage value; for example, 83.5% should be entered as 83.5.  If assets have not been set aside in a trust, please enter 0.0</t>
  </si>
  <si>
    <t>Do you expect to issue debt requiring LGC approval within 12 months from the date that the audit is submitted - select "1" for yes and "2" for no</t>
  </si>
  <si>
    <t>603</t>
  </si>
  <si>
    <t xml:space="preserve">For Internal Control Uses Only:
1) NO IC Issues
2) Immaterial IC Issues
3) Unit Visit needed, no UL
4) Unit Letter for IC
5) Consider placing/remaining on Unit Assistance List
6) Consider taking off Unit Assistance List
7) Communication to DPI
</t>
  </si>
  <si>
    <t>Unit was issued:
1) No UL
2) No UL but visit is needed
3) UL with response
4) UL no response required
5) SUL requiring written response
6) Communication to DPI</t>
  </si>
  <si>
    <t>605</t>
  </si>
  <si>
    <t>Financial opinion - enter "1" for clean Opinion or "2" for other than clean opinion</t>
  </si>
  <si>
    <t>385-576</t>
  </si>
  <si>
    <t>336-576</t>
  </si>
  <si>
    <t>338-576</t>
  </si>
  <si>
    <t>Health benefits - plan’s fiduciary net position as a percentage of the total OPEB liability</t>
  </si>
  <si>
    <t>Vision benefits - plan’s fiduciary net position as a percentage of the total OPEB liability</t>
  </si>
  <si>
    <t>Dental benefits - plan’s fiduciary net position as a percentage of the total OPEB liability</t>
  </si>
  <si>
    <t>Other benefits  - plan’s fiduciary net position as a percentage of the total OPEB liability</t>
  </si>
  <si>
    <t>LEOSSA – What is the plan’s fiduciary net position as a percentage of the total pension liability?  Please enter as percentage value; for example, 83.5% should be entered as 83.5.  If assets have not been set aside in a trust, please enter 0.0</t>
  </si>
  <si>
    <t>LEOSSA – plan’s fiduciary net position as a percentage of the total pension liability</t>
  </si>
  <si>
    <t>Bald Head Island Transportation Authority</t>
  </si>
  <si>
    <t>Data Import 2018</t>
  </si>
  <si>
    <t>#VALUE!</t>
  </si>
  <si>
    <t>Compliance opinion - enter "1" for clean Opinion or "2" for other than clean opinion</t>
  </si>
  <si>
    <t>Health benefits - total OPEB liability</t>
  </si>
  <si>
    <t>Health benefits- OPEB plan fiduciary net position</t>
  </si>
  <si>
    <t>Health benefits - plan’s fiduciary net position as a percentage of the total OPEB liability </t>
  </si>
  <si>
    <t>Vision benefits -  plan’s fiduciary net position as a percentage of the total OPEB liability </t>
  </si>
  <si>
    <t>LEO - plan's fiduary net position as a % of total pension liability</t>
  </si>
  <si>
    <t>Do you expect to issue debt requiring LGC approval within 12 months from the date that the audit is submitted - select "1" for year and "2" for no</t>
  </si>
  <si>
    <t>Notes to the Financial Statements - Pension Note</t>
  </si>
  <si>
    <t>FS., Pension note or RSI</t>
  </si>
  <si>
    <r>
      <t xml:space="preserve">Unit's Share of Net Pension Liability ($s)
- unit of government is a participating employer in the State's </t>
    </r>
    <r>
      <rPr>
        <b/>
        <sz val="11"/>
        <color theme="1"/>
        <rFont val="Calibri"/>
        <family val="2"/>
        <scheme val="minor"/>
      </rPr>
      <t>TSERS</t>
    </r>
    <r>
      <rPr>
        <sz val="11"/>
        <color theme="1"/>
        <rFont val="Calibri"/>
        <family val="2"/>
        <scheme val="minor"/>
      </rPr>
      <t xml:space="preserve"> (Teachers' and State Employees' Retirement System) or the </t>
    </r>
    <r>
      <rPr>
        <b/>
        <sz val="11"/>
        <color theme="1"/>
        <rFont val="Calibri"/>
        <family val="2"/>
        <scheme val="minor"/>
      </rPr>
      <t>LGERS</t>
    </r>
    <r>
      <rPr>
        <sz val="11"/>
        <color theme="1"/>
        <rFont val="Calibri"/>
        <family val="2"/>
        <scheme val="minor"/>
      </rPr>
      <t xml:space="preserve"> (Local Governmental Employees' Retirement System).  </t>
    </r>
  </si>
  <si>
    <t>See prior year's audited financial statements</t>
  </si>
  <si>
    <t>Review</t>
  </si>
  <si>
    <t>Not collected for Year 2018</t>
  </si>
  <si>
    <t>Other Financial Information</t>
  </si>
  <si>
    <t>Unit was issued:
1) No UL
2) No UL but visit is needed
3) UL with response
4) SUL requiring written response
5) Communication to DPI</t>
  </si>
  <si>
    <t>Net Pension Liability</t>
  </si>
  <si>
    <t>Please provide the name of any additional agencies included in the above net pension liability.</t>
  </si>
  <si>
    <t>Financial opinion - enter "1" for Unmodified Opinion or "2" for other than unmodified opinion</t>
  </si>
  <si>
    <t>Version Date 7/31/2019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</si>
</sst>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_);_(* \(#,##0\);_(* &quot;-&quot;??_);_(@_)"/>
    <numFmt numFmtId="165" formatCode="_(* #,##0.0_);_(* \(#,##0.0\);_(* &quot;-&quot;??_);_(@_)"/>
    <numFmt numFmtId="166" formatCode="0_);[Red]\(0\)"/>
    <numFmt numFmtId="167" formatCode="_(&quot;$&quot;* #,##0_);_(&quot;$&quot;* \(#,##0\);_(&quot;$&quot;* &quot;-&quot;??_);_(@_)"/>
    <numFmt numFmtId="168" formatCode="0.0"/>
    <numFmt numFmtId="169" formatCode="0_);\(0\)"/>
  </numFmts>
  <fonts count="115" x14ac:knownFonts="1">
    <font>
      <sz val="11"/>
      <color theme="1"/>
      <name val="Calibri"/>
      <family val="2"/>
      <scheme val="minor"/>
    </font>
    <font>
      <sz val="11"/>
      <color indexed="8"/>
      <name val="Calibri"/>
      <family val="2"/>
    </font>
    <font>
      <sz val="11"/>
      <color indexed="10"/>
      <name val="Calibri"/>
      <family val="2"/>
    </font>
    <font>
      <b/>
      <sz val="11"/>
      <color indexed="8"/>
      <name val="Calibri"/>
      <family val="2"/>
    </font>
    <font>
      <u/>
      <sz val="11"/>
      <color indexed="8"/>
      <name val="Calibri"/>
      <family val="2"/>
    </font>
    <font>
      <sz val="11"/>
      <name val="Calibri"/>
      <family val="2"/>
    </font>
    <font>
      <b/>
      <sz val="11"/>
      <name val="Calibri"/>
      <family val="2"/>
    </font>
    <font>
      <sz val="11"/>
      <name val="Century Schoolbook"/>
      <family val="1"/>
    </font>
    <font>
      <sz val="11"/>
      <color indexed="62"/>
      <name val="Calibri"/>
      <family val="2"/>
    </font>
    <font>
      <sz val="11"/>
      <color indexed="60"/>
      <name val="Calibri"/>
      <family val="2"/>
    </font>
    <font>
      <sz val="10"/>
      <name val="Times New Roman"/>
      <family val="1"/>
    </font>
    <font>
      <sz val="12"/>
      <color indexed="8"/>
      <name val="Century Schoolbook"/>
      <family val="1"/>
    </font>
    <font>
      <b/>
      <sz val="12"/>
      <color indexed="8"/>
      <name val="Century Schoolbook"/>
      <family val="1"/>
    </font>
    <font>
      <sz val="14"/>
      <color indexed="8"/>
      <name val="Century Schoolbook"/>
      <family val="1"/>
    </font>
    <font>
      <sz val="11"/>
      <color indexed="9"/>
      <name val="Calibri"/>
      <family val="2"/>
    </font>
    <font>
      <b/>
      <sz val="11"/>
      <color indexed="9"/>
      <name val="Calibri"/>
      <family val="2"/>
    </font>
    <font>
      <sz val="11"/>
      <color indexed="17"/>
      <name val="Calibri"/>
      <family val="2"/>
    </font>
    <font>
      <b/>
      <sz val="11"/>
      <color indexed="63"/>
      <name val="Calibri"/>
      <family val="2"/>
    </font>
    <font>
      <sz val="10"/>
      <name val="Arial"/>
      <family val="2"/>
    </font>
    <font>
      <b/>
      <sz val="18"/>
      <color indexed="62"/>
      <name val="Cambria"/>
      <family val="2"/>
    </font>
    <font>
      <b/>
      <sz val="15"/>
      <color indexed="62"/>
      <name val="Calibri"/>
      <family val="2"/>
    </font>
    <font>
      <b/>
      <sz val="13"/>
      <color indexed="62"/>
      <name val="Calibri"/>
      <family val="2"/>
    </font>
    <font>
      <b/>
      <sz val="11"/>
      <color indexed="62"/>
      <name val="Calibri"/>
      <family val="2"/>
    </font>
    <font>
      <sz val="11"/>
      <color indexed="16"/>
      <name val="Calibri"/>
      <family val="2"/>
    </font>
    <font>
      <b/>
      <sz val="11"/>
      <color indexed="53"/>
      <name val="Calibri"/>
      <family val="2"/>
    </font>
    <font>
      <sz val="11"/>
      <color indexed="53"/>
      <name val="Calibri"/>
      <family val="2"/>
    </font>
    <font>
      <sz val="8"/>
      <name val="Arial"/>
      <family val="2"/>
    </font>
    <font>
      <sz val="8"/>
      <name val="Arial"/>
      <family val="2"/>
    </font>
    <font>
      <sz val="10"/>
      <color indexed="8"/>
      <name val="Times New Roman"/>
      <family val="1"/>
    </font>
    <font>
      <sz val="12"/>
      <name val="Garamond"/>
      <family val="1"/>
    </font>
    <font>
      <sz val="12"/>
      <name val="Garamond"/>
      <family val="1"/>
    </font>
    <font>
      <u/>
      <sz val="10"/>
      <color indexed="12"/>
      <name val="Arial"/>
      <family val="2"/>
    </font>
    <font>
      <sz val="10"/>
      <name val="Arial"/>
      <family val="2"/>
    </font>
    <font>
      <sz val="9"/>
      <color indexed="8"/>
      <name val="Century Schoolbook"/>
      <family val="1"/>
    </font>
    <font>
      <sz val="11"/>
      <color indexed="8"/>
      <name val="Century Schoolbook"/>
      <family val="1"/>
    </font>
    <font>
      <b/>
      <sz val="11"/>
      <color indexed="8"/>
      <name val="Century Schoolbook"/>
      <family val="1"/>
    </font>
    <font>
      <b/>
      <sz val="11"/>
      <name val="Century Schoolbook"/>
      <family val="1"/>
    </font>
    <font>
      <u/>
      <sz val="11"/>
      <name val="Calibri"/>
      <family val="2"/>
    </font>
    <font>
      <b/>
      <sz val="9"/>
      <color indexed="8"/>
      <name val="Century Schoolbook"/>
      <family val="1"/>
    </font>
    <font>
      <sz val="9"/>
      <name val="Century Schoolbook"/>
      <family val="1"/>
    </font>
    <font>
      <b/>
      <u/>
      <sz val="11"/>
      <color indexed="8"/>
      <name val="Calibri"/>
      <family val="2"/>
    </font>
    <font>
      <sz val="8"/>
      <name val="Arial"/>
      <family val="2"/>
    </font>
    <font>
      <sz val="10"/>
      <name val="Arial"/>
      <family val="2"/>
    </font>
    <font>
      <sz val="12"/>
      <name val="Garamond"/>
      <family val="1"/>
    </font>
    <font>
      <b/>
      <sz val="10"/>
      <color indexed="8"/>
      <name val="Century Schoolbook"/>
      <family val="2"/>
    </font>
    <font>
      <sz val="14"/>
      <color indexed="8"/>
      <name val="Calibri"/>
      <family val="2"/>
    </font>
    <font>
      <i/>
      <u/>
      <sz val="12"/>
      <color indexed="8"/>
      <name val="Calibri"/>
      <family val="2"/>
    </font>
    <font>
      <sz val="8"/>
      <name val="Arial"/>
    </font>
    <font>
      <sz val="10"/>
      <name val="Arial"/>
    </font>
    <font>
      <sz val="12"/>
      <name val="Garamond"/>
    </font>
    <font>
      <sz val="11"/>
      <color indexed="8"/>
      <name val="Century Schoolbook"/>
      <family val="2"/>
    </font>
    <font>
      <b/>
      <sz val="22"/>
      <color indexed="8"/>
      <name val="Calibri"/>
      <family val="2"/>
    </font>
    <font>
      <sz val="11"/>
      <color theme="1"/>
      <name val="Calibri"/>
      <family val="2"/>
      <scheme val="minor"/>
    </font>
    <font>
      <sz val="11"/>
      <color theme="0"/>
      <name val="Calibri"/>
      <family val="2"/>
      <scheme val="minor"/>
    </font>
    <font>
      <sz val="11"/>
      <color theme="1"/>
      <name val="Century Schoolbook"/>
      <family val="2"/>
    </font>
    <font>
      <u/>
      <sz val="11"/>
      <color theme="10"/>
      <name val="Calibri"/>
      <family val="2"/>
      <scheme val="minor"/>
    </font>
    <font>
      <u/>
      <sz val="11"/>
      <color theme="10"/>
      <name val="Calibri"/>
      <family val="2"/>
    </font>
    <font>
      <sz val="12"/>
      <color theme="1"/>
      <name val="Calibri"/>
      <family val="2"/>
      <scheme val="minor"/>
    </font>
    <font>
      <b/>
      <sz val="22"/>
      <color theme="1"/>
      <name val="Calibri"/>
      <family val="2"/>
      <scheme val="minor"/>
    </font>
    <font>
      <b/>
      <sz val="11"/>
      <color theme="1"/>
      <name val="Calibri"/>
      <family val="2"/>
      <scheme val="minor"/>
    </font>
    <font>
      <b/>
      <sz val="14"/>
      <color theme="1"/>
      <name val="Calibri"/>
      <family val="2"/>
      <scheme val="minor"/>
    </font>
    <font>
      <sz val="9"/>
      <color theme="1"/>
      <name val="Calibri"/>
      <family val="2"/>
      <scheme val="minor"/>
    </font>
    <font>
      <b/>
      <sz val="9"/>
      <color rgb="FFFF0000"/>
      <name val="Calibri"/>
      <family val="2"/>
      <scheme val="minor"/>
    </font>
    <font>
      <sz val="11"/>
      <color rgb="FF0070C0"/>
      <name val="Calibri"/>
      <family val="2"/>
      <scheme val="minor"/>
    </font>
    <font>
      <sz val="11"/>
      <color theme="1"/>
      <name val="Century Schoolbook"/>
      <family val="1"/>
    </font>
    <font>
      <sz val="14"/>
      <color theme="1"/>
      <name val="Calibri"/>
      <family val="2"/>
      <scheme val="minor"/>
    </font>
    <font>
      <b/>
      <sz val="11"/>
      <color theme="1"/>
      <name val="Century Schoolbook"/>
      <family val="1"/>
    </font>
    <font>
      <sz val="26"/>
      <color rgb="FF17365D"/>
      <name val="Cambria"/>
      <family val="1"/>
    </font>
    <font>
      <i/>
      <sz val="12"/>
      <color rgb="FF4F81BD"/>
      <name val="Cambria"/>
      <family val="1"/>
    </font>
    <font>
      <sz val="12"/>
      <color theme="1"/>
      <name val="Century Schoolbook"/>
      <family val="1"/>
    </font>
    <font>
      <sz val="14"/>
      <name val="Calibri"/>
      <family val="2"/>
      <scheme val="minor"/>
    </font>
    <font>
      <b/>
      <sz val="24"/>
      <color theme="2"/>
      <name val="Century Schoolbook"/>
      <family val="1"/>
    </font>
    <font>
      <b/>
      <sz val="9"/>
      <color theme="1"/>
      <name val="Calibri"/>
      <family val="2"/>
      <scheme val="minor"/>
    </font>
    <font>
      <sz val="24"/>
      <color theme="0"/>
      <name val="Century Schoolbook"/>
      <family val="1"/>
    </font>
    <font>
      <b/>
      <sz val="48"/>
      <color theme="0"/>
      <name val="Century Schoolbook"/>
      <family val="1"/>
    </font>
    <font>
      <b/>
      <sz val="10"/>
      <color theme="1"/>
      <name val="Calibri"/>
      <family val="2"/>
      <scheme val="minor"/>
    </font>
    <font>
      <sz val="24"/>
      <color theme="2"/>
      <name val="Century Schoolbook"/>
      <family val="1"/>
    </font>
    <font>
      <b/>
      <sz val="12"/>
      <color theme="0"/>
      <name val="Calibri"/>
      <family val="2"/>
      <scheme val="minor"/>
    </font>
    <font>
      <b/>
      <sz val="12"/>
      <color theme="1"/>
      <name val="Calibri"/>
      <family val="2"/>
      <scheme val="minor"/>
    </font>
    <font>
      <sz val="10"/>
      <color theme="1"/>
      <name val="Calibri"/>
      <family val="2"/>
      <scheme val="minor"/>
    </font>
    <font>
      <b/>
      <u/>
      <sz val="12"/>
      <color theme="1"/>
      <name val="Times New Roman"/>
      <family val="1"/>
    </font>
    <font>
      <u/>
      <sz val="11"/>
      <color theme="1"/>
      <name val="Calibri"/>
      <family val="2"/>
      <scheme val="minor"/>
    </font>
    <font>
      <b/>
      <u/>
      <sz val="16"/>
      <color theme="1"/>
      <name val="Times New Roman"/>
      <family val="1"/>
    </font>
    <font>
      <b/>
      <sz val="10"/>
      <color theme="1"/>
      <name val="Times New Roman"/>
      <family val="1"/>
    </font>
    <font>
      <b/>
      <u/>
      <sz val="10"/>
      <color theme="1"/>
      <name val="Times New Roman"/>
      <family val="1"/>
    </font>
    <font>
      <sz val="10"/>
      <color theme="1"/>
      <name val="Times New Roman"/>
      <family val="1"/>
    </font>
    <font>
      <b/>
      <sz val="11"/>
      <color theme="1"/>
      <name val="Wingdings"/>
      <charset val="2"/>
    </font>
    <font>
      <u/>
      <sz val="10"/>
      <color theme="1"/>
      <name val="Times New Roman"/>
      <family val="1"/>
    </font>
    <font>
      <b/>
      <sz val="16"/>
      <color theme="1"/>
      <name val="Calibri"/>
      <family val="2"/>
      <scheme val="minor"/>
    </font>
    <font>
      <b/>
      <sz val="11"/>
      <color theme="1"/>
      <name val="Garamond"/>
      <family val="1"/>
    </font>
    <font>
      <sz val="11"/>
      <color theme="1"/>
      <name val="Calibri"/>
      <family val="2"/>
    </font>
    <font>
      <sz val="11"/>
      <name val="Calibri"/>
      <family val="2"/>
      <scheme val="minor"/>
    </font>
    <font>
      <b/>
      <sz val="9"/>
      <color theme="1"/>
      <name val="Century Schoolbook"/>
      <family val="1"/>
    </font>
    <font>
      <sz val="10"/>
      <color theme="1"/>
      <name val="Century Schoolbook"/>
      <family val="1"/>
    </font>
    <font>
      <sz val="11"/>
      <color rgb="FFC00000"/>
      <name val="Calibri"/>
      <family val="2"/>
      <scheme val="minor"/>
    </font>
    <font>
      <sz val="9"/>
      <color theme="1"/>
      <name val="Century Schoolbook"/>
      <family val="1"/>
    </font>
    <font>
      <sz val="9"/>
      <name val="Calibri"/>
      <family val="2"/>
      <scheme val="minor"/>
    </font>
    <font>
      <sz val="8"/>
      <color theme="1"/>
      <name val="Calibri"/>
      <family val="2"/>
      <scheme val="minor"/>
    </font>
    <font>
      <sz val="8"/>
      <color theme="1"/>
      <name val="Century Schoolbook"/>
      <family val="1"/>
    </font>
    <font>
      <b/>
      <sz val="18"/>
      <color theme="1"/>
      <name val="Calibri"/>
      <family val="2"/>
      <scheme val="minor"/>
    </font>
    <font>
      <sz val="10"/>
      <color rgb="FFFF0000"/>
      <name val="Calibri"/>
      <family val="2"/>
      <scheme val="minor"/>
    </font>
    <font>
      <b/>
      <sz val="8"/>
      <color theme="1"/>
      <name val="Calibri"/>
      <family val="2"/>
      <scheme val="minor"/>
    </font>
    <font>
      <b/>
      <sz val="11"/>
      <name val="Calibri"/>
      <family val="2"/>
      <scheme val="minor"/>
    </font>
    <font>
      <sz val="28"/>
      <color theme="1"/>
      <name val="Calibri"/>
      <family val="2"/>
      <scheme val="minor"/>
    </font>
    <font>
      <b/>
      <sz val="9"/>
      <name val="Calibri"/>
      <family val="2"/>
      <scheme val="minor"/>
    </font>
    <font>
      <b/>
      <sz val="10"/>
      <color theme="1"/>
      <name val="Century Schoolbook"/>
      <family val="2"/>
    </font>
    <font>
      <b/>
      <sz val="10"/>
      <color indexed="8"/>
      <name val="Calibri"/>
      <family val="2"/>
      <scheme val="minor"/>
    </font>
    <font>
      <sz val="11"/>
      <color indexed="8"/>
      <name val="Calibri"/>
      <family val="2"/>
      <scheme val="minor"/>
    </font>
    <font>
      <b/>
      <sz val="20"/>
      <color theme="1"/>
      <name val="Calibri"/>
      <family val="2"/>
      <scheme val="minor"/>
    </font>
    <font>
      <sz val="8"/>
      <name val="Calibri"/>
      <family val="2"/>
      <scheme val="minor"/>
    </font>
    <font>
      <sz val="12"/>
      <color rgb="FFFF0000"/>
      <name val="Calibri"/>
      <family val="2"/>
      <scheme val="minor"/>
    </font>
    <font>
      <sz val="8"/>
      <color rgb="FFFF0000"/>
      <name val="Calibri"/>
      <family val="2"/>
      <scheme val="minor"/>
    </font>
    <font>
      <b/>
      <i/>
      <u/>
      <sz val="10"/>
      <color theme="1"/>
      <name val="Times New Roman"/>
      <family val="1"/>
    </font>
    <font>
      <b/>
      <sz val="11"/>
      <color indexed="8"/>
      <name val="Calibri"/>
      <family val="2"/>
      <scheme val="minor"/>
    </font>
    <font>
      <sz val="10"/>
      <name val="Calibri"/>
      <family val="2"/>
      <scheme val="minor"/>
    </font>
  </fonts>
  <fills count="37">
    <fill>
      <patternFill patternType="none"/>
    </fill>
    <fill>
      <patternFill patternType="gray125"/>
    </fill>
    <fill>
      <patternFill patternType="solid">
        <fgColor indexed="31"/>
        <bgColor indexed="31"/>
      </patternFill>
    </fill>
    <fill>
      <patternFill patternType="solid">
        <fgColor indexed="44"/>
        <bgColor indexed="44"/>
      </patternFill>
    </fill>
    <fill>
      <patternFill patternType="solid">
        <fgColor indexed="54"/>
        <bgColor indexed="54"/>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25"/>
        <bgColor indexed="25"/>
      </patternFill>
    </fill>
    <fill>
      <patternFill patternType="solid">
        <fgColor indexed="42"/>
        <bgColor indexed="42"/>
      </patternFill>
    </fill>
    <fill>
      <patternFill patternType="solid">
        <fgColor indexed="27"/>
        <bgColor indexed="27"/>
      </patternFill>
    </fill>
    <fill>
      <patternFill patternType="solid">
        <fgColor indexed="49"/>
        <bgColor indexed="49"/>
      </patternFill>
    </fill>
    <fill>
      <patternFill patternType="solid">
        <fgColor indexed="47"/>
        <bgColor indexed="47"/>
      </patternFill>
    </fill>
    <fill>
      <patternFill patternType="solid">
        <fgColor indexed="52"/>
        <bgColor indexed="52"/>
      </patternFill>
    </fill>
    <fill>
      <patternFill patternType="solid">
        <fgColor indexed="45"/>
        <bgColor indexed="45"/>
      </patternFill>
    </fill>
    <fill>
      <patternFill patternType="solid">
        <fgColor indexed="9"/>
        <bgColor indexed="9"/>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43"/>
        <bgColor indexed="43"/>
      </patternFill>
    </fill>
    <fill>
      <patternFill patternType="solid">
        <fgColor theme="7" tint="0.79998168889431442"/>
        <bgColor indexed="64"/>
      </patternFill>
    </fill>
    <fill>
      <patternFill patternType="solid">
        <fgColor theme="2" tint="-9.9978637043366805E-2"/>
        <bgColor indexed="64"/>
      </patternFill>
    </fill>
    <fill>
      <patternFill patternType="solid">
        <fgColor theme="6" tint="0.39997558519241921"/>
        <bgColor indexed="64"/>
      </patternFill>
    </fill>
    <fill>
      <patternFill patternType="solid">
        <fgColor theme="1"/>
        <bgColor indexed="64"/>
      </patternFill>
    </fill>
    <fill>
      <patternFill patternType="solid">
        <fgColor theme="9" tint="0.59999389629810485"/>
        <bgColor indexed="64"/>
      </patternFill>
    </fill>
    <fill>
      <patternFill patternType="solid">
        <fgColor rgb="FF0070C0"/>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theme="8" tint="0.39997558519241921"/>
        <bgColor indexed="64"/>
      </patternFill>
    </fill>
    <fill>
      <patternFill patternType="solid">
        <fgColor theme="9" tint="0.79998168889431442"/>
        <bgColor indexed="64"/>
      </patternFill>
    </fill>
    <fill>
      <patternFill patternType="solid">
        <fgColor theme="5" tint="0.59999389629810485"/>
        <bgColor indexed="64"/>
      </patternFill>
    </fill>
    <fill>
      <patternFill patternType="solid">
        <fgColor rgb="FFFFFF99"/>
        <bgColor indexed="64"/>
      </patternFill>
    </fill>
    <fill>
      <patternFill patternType="solid">
        <fgColor theme="5" tint="0.79998168889431442"/>
        <bgColor indexed="64"/>
      </patternFill>
    </fill>
    <fill>
      <patternFill patternType="solid">
        <fgColor rgb="FFFFFFCC"/>
        <bgColor indexed="64"/>
      </patternFill>
    </fill>
    <fill>
      <patternFill patternType="solid">
        <fgColor theme="4" tint="0.79998168889431442"/>
        <bgColor indexed="64"/>
      </patternFill>
    </fill>
    <fill>
      <patternFill patternType="solid">
        <fgColor theme="7" tint="0.39997558519241921"/>
        <bgColor indexed="64"/>
      </patternFill>
    </fill>
    <fill>
      <patternFill patternType="solid">
        <fgColor theme="6" tint="0.79998168889431442"/>
        <bgColor indexed="64"/>
      </patternFill>
    </fill>
  </fills>
  <borders count="3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54"/>
      </bottom>
      <diagonal/>
    </border>
    <border>
      <left/>
      <right/>
      <top/>
      <bottom style="thick">
        <color indexed="22"/>
      </bottom>
      <diagonal/>
    </border>
    <border>
      <left/>
      <right/>
      <top/>
      <bottom style="medium">
        <color indexed="44"/>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54"/>
      </top>
      <bottom style="double">
        <color indexed="5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style="medium">
        <color indexed="64"/>
      </left>
      <right/>
      <top/>
      <bottom/>
      <diagonal/>
    </border>
    <border>
      <left/>
      <right/>
      <top style="medium">
        <color indexed="64"/>
      </top>
      <bottom style="medium">
        <color indexed="64"/>
      </bottom>
      <diagonal/>
    </border>
    <border>
      <left/>
      <right/>
      <top/>
      <bottom style="thin">
        <color indexed="64"/>
      </bottom>
      <diagonal/>
    </border>
    <border>
      <left/>
      <right/>
      <top style="thin">
        <color indexed="64"/>
      </top>
      <bottom style="thin">
        <color indexed="64"/>
      </bottom>
      <diagonal/>
    </border>
    <border>
      <left/>
      <right/>
      <top/>
      <bottom style="double">
        <color indexed="64"/>
      </bottom>
      <diagonal/>
    </border>
    <border>
      <left/>
      <right style="thin">
        <color indexed="64"/>
      </right>
      <top style="thin">
        <color indexed="64"/>
      </top>
      <bottom style="thin">
        <color indexed="64"/>
      </bottom>
      <diagonal/>
    </border>
    <border>
      <left style="thin">
        <color indexed="64"/>
      </left>
      <right/>
      <top/>
      <bottom/>
      <diagonal/>
    </border>
    <border>
      <left/>
      <right/>
      <top style="thin">
        <color indexed="64"/>
      </top>
      <bottom style="double">
        <color indexed="64"/>
      </bottom>
      <diagonal/>
    </border>
    <border>
      <left/>
      <right/>
      <top style="double">
        <color indexed="64"/>
      </top>
      <bottom style="double">
        <color indexed="64"/>
      </bottom>
      <diagonal/>
    </border>
    <border>
      <left style="thin">
        <color theme="3" tint="0.59996337778862885"/>
      </left>
      <right style="thin">
        <color theme="3" tint="0.59996337778862885"/>
      </right>
      <top style="thin">
        <color theme="3" tint="0.59996337778862885"/>
      </top>
      <bottom style="thin">
        <color theme="3" tint="0.59996337778862885"/>
      </bottom>
      <diagonal/>
    </border>
    <border>
      <left/>
      <right style="thin">
        <color theme="3" tint="0.59996337778862885"/>
      </right>
      <top style="thin">
        <color theme="3" tint="0.59996337778862885"/>
      </top>
      <bottom style="thin">
        <color theme="3" tint="0.59996337778862885"/>
      </bottom>
      <diagonal/>
    </border>
    <border>
      <left/>
      <right style="thin">
        <color theme="3" tint="0.59996337778862885"/>
      </right>
      <top/>
      <bottom style="thin">
        <color theme="3" tint="0.59996337778862885"/>
      </bottom>
      <diagonal/>
    </border>
    <border>
      <left style="thin">
        <color theme="3" tint="0.59996337778862885"/>
      </left>
      <right/>
      <top/>
      <bottom style="thin">
        <color theme="3" tint="0.59996337778862885"/>
      </bottom>
      <diagonal/>
    </border>
    <border>
      <left style="thin">
        <color theme="3" tint="0.59996337778862885"/>
      </left>
      <right style="thin">
        <color theme="3" tint="0.59996337778862885"/>
      </right>
      <top style="thin">
        <color theme="3" tint="0.59996337778862885"/>
      </top>
      <bottom/>
      <diagonal/>
    </border>
    <border>
      <left style="thin">
        <color theme="3" tint="0.59996337778862885"/>
      </left>
      <right style="thin">
        <color theme="3" tint="0.59996337778862885"/>
      </right>
      <top/>
      <bottom style="thin">
        <color theme="3" tint="0.59996337778862885"/>
      </bottom>
      <diagonal/>
    </border>
    <border>
      <left/>
      <right style="thin">
        <color theme="3" tint="0.59996337778862885"/>
      </right>
      <top style="thin">
        <color theme="3" tint="0.59996337778862885"/>
      </top>
      <bottom/>
      <diagonal/>
    </border>
    <border>
      <left style="thin">
        <color indexed="64"/>
      </left>
      <right style="thin">
        <color theme="3" tint="0.59996337778862885"/>
      </right>
      <top style="thin">
        <color theme="3" tint="0.59996337778862885"/>
      </top>
      <bottom style="thin">
        <color theme="3" tint="0.59996337778862885"/>
      </bottom>
      <diagonal/>
    </border>
    <border>
      <left style="thin">
        <color theme="3" tint="0.59996337778862885"/>
      </left>
      <right/>
      <top style="thin">
        <color theme="3" tint="0.59996337778862885"/>
      </top>
      <bottom style="thin">
        <color theme="3" tint="0.59996337778862885"/>
      </bottom>
      <diagonal/>
    </border>
    <border>
      <left style="thin">
        <color theme="3" tint="0.59996337778862885"/>
      </left>
      <right/>
      <top style="thin">
        <color theme="3" tint="0.59996337778862885"/>
      </top>
      <bottom/>
      <diagonal/>
    </border>
    <border>
      <left style="thin">
        <color theme="3" tint="0.59996337778862885"/>
      </left>
      <right style="thin">
        <color theme="3" tint="0.59996337778862885"/>
      </right>
      <top style="thin">
        <color indexed="64"/>
      </top>
      <bottom style="thin">
        <color indexed="64"/>
      </bottom>
      <diagonal/>
    </border>
    <border>
      <left style="thin">
        <color indexed="44"/>
      </left>
      <right style="thin">
        <color indexed="44"/>
      </right>
      <top style="thin">
        <color indexed="44"/>
      </top>
      <bottom style="thin">
        <color indexed="44"/>
      </bottom>
      <diagonal/>
    </border>
  </borders>
  <cellStyleXfs count="21774">
    <xf numFmtId="0" fontId="0" fillId="0" borderId="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7" borderId="0" applyNumberFormat="0" applyBorder="0" applyAlignment="0" applyProtection="0"/>
    <xf numFmtId="0" fontId="14" fillId="7" borderId="0" applyNumberFormat="0" applyBorder="0" applyAlignment="0" applyProtection="0"/>
    <xf numFmtId="0" fontId="14" fillId="7" borderId="0" applyNumberFormat="0" applyBorder="0" applyAlignment="0" applyProtection="0"/>
    <xf numFmtId="0" fontId="14" fillId="7" borderId="0" applyNumberFormat="0" applyBorder="0" applyAlignment="0" applyProtection="0"/>
    <xf numFmtId="0" fontId="14" fillId="7" borderId="0" applyNumberFormat="0" applyBorder="0" applyAlignment="0" applyProtection="0"/>
    <xf numFmtId="0" fontId="14" fillId="7" borderId="0" applyNumberFormat="0" applyBorder="0" applyAlignment="0" applyProtection="0"/>
    <xf numFmtId="0" fontId="14" fillId="7" borderId="0" applyNumberFormat="0" applyBorder="0" applyAlignment="0" applyProtection="0"/>
    <xf numFmtId="0" fontId="14" fillId="7" borderId="0" applyNumberFormat="0" applyBorder="0" applyAlignment="0" applyProtection="0"/>
    <xf numFmtId="0" fontId="14" fillId="7" borderId="0" applyNumberFormat="0" applyBorder="0" applyAlignment="0" applyProtection="0"/>
    <xf numFmtId="0" fontId="14" fillId="7" borderId="0" applyNumberFormat="0" applyBorder="0" applyAlignment="0" applyProtection="0"/>
    <xf numFmtId="0" fontId="14" fillId="7" borderId="0" applyNumberFormat="0" applyBorder="0" applyAlignment="0" applyProtection="0"/>
    <xf numFmtId="0" fontId="14" fillId="7" borderId="0" applyNumberFormat="0" applyBorder="0" applyAlignment="0" applyProtection="0"/>
    <xf numFmtId="0" fontId="14" fillId="7" borderId="0" applyNumberFormat="0" applyBorder="0" applyAlignment="0" applyProtection="0"/>
    <xf numFmtId="0" fontId="14" fillId="7" borderId="0" applyNumberFormat="0" applyBorder="0" applyAlignment="0" applyProtection="0"/>
    <xf numFmtId="0" fontId="14" fillId="7" borderId="0" applyNumberFormat="0" applyBorder="0" applyAlignment="0" applyProtection="0"/>
    <xf numFmtId="0" fontId="14" fillId="7" borderId="0" applyNumberFormat="0" applyBorder="0" applyAlignment="0" applyProtection="0"/>
    <xf numFmtId="0" fontId="14" fillId="7" borderId="0" applyNumberFormat="0" applyBorder="0" applyAlignment="0" applyProtection="0"/>
    <xf numFmtId="0" fontId="14" fillId="7" borderId="0" applyNumberFormat="0" applyBorder="0" applyAlignment="0" applyProtection="0"/>
    <xf numFmtId="0" fontId="14" fillId="7" borderId="0" applyNumberFormat="0" applyBorder="0" applyAlignment="0" applyProtection="0"/>
    <xf numFmtId="0" fontId="14" fillId="7" borderId="0" applyNumberFormat="0" applyBorder="0" applyAlignment="0" applyProtection="0"/>
    <xf numFmtId="0" fontId="14" fillId="7" borderId="0" applyNumberFormat="0" applyBorder="0" applyAlignment="0" applyProtection="0"/>
    <xf numFmtId="0" fontId="14" fillId="7" borderId="0" applyNumberFormat="0" applyBorder="0" applyAlignment="0" applyProtection="0"/>
    <xf numFmtId="0" fontId="14" fillId="7" borderId="0" applyNumberFormat="0" applyBorder="0" applyAlignment="0" applyProtection="0"/>
    <xf numFmtId="0" fontId="14" fillId="7" borderId="0" applyNumberFormat="0" applyBorder="0" applyAlignment="0" applyProtection="0"/>
    <xf numFmtId="0" fontId="14" fillId="7" borderId="0" applyNumberFormat="0" applyBorder="0" applyAlignment="0" applyProtection="0"/>
    <xf numFmtId="0" fontId="14" fillId="7" borderId="0" applyNumberFormat="0" applyBorder="0" applyAlignment="0" applyProtection="0"/>
    <xf numFmtId="0" fontId="14" fillId="7" borderId="0" applyNumberFormat="0" applyBorder="0" applyAlignment="0" applyProtection="0"/>
    <xf numFmtId="0" fontId="14" fillId="7" borderId="0" applyNumberFormat="0" applyBorder="0" applyAlignment="0" applyProtection="0"/>
    <xf numFmtId="0" fontId="14" fillId="7" borderId="0" applyNumberFormat="0" applyBorder="0" applyAlignment="0" applyProtection="0"/>
    <xf numFmtId="0" fontId="14" fillId="7" borderId="0" applyNumberFormat="0" applyBorder="0" applyAlignment="0" applyProtection="0"/>
    <xf numFmtId="0" fontId="14" fillId="7" borderId="0" applyNumberFormat="0" applyBorder="0" applyAlignment="0" applyProtection="0"/>
    <xf numFmtId="0" fontId="14" fillId="7" borderId="0" applyNumberFormat="0" applyBorder="0" applyAlignment="0" applyProtection="0"/>
    <xf numFmtId="0" fontId="14" fillId="7" borderId="0" applyNumberFormat="0" applyBorder="0" applyAlignment="0" applyProtection="0"/>
    <xf numFmtId="0" fontId="14" fillId="7" borderId="0" applyNumberFormat="0" applyBorder="0" applyAlignment="0" applyProtection="0"/>
    <xf numFmtId="0" fontId="14" fillId="7" borderId="0" applyNumberFormat="0" applyBorder="0" applyAlignment="0" applyProtection="0"/>
    <xf numFmtId="0" fontId="14" fillId="7" borderId="0" applyNumberFormat="0" applyBorder="0" applyAlignment="0" applyProtection="0"/>
    <xf numFmtId="0" fontId="14" fillId="7" borderId="0" applyNumberFormat="0" applyBorder="0" applyAlignment="0" applyProtection="0"/>
    <xf numFmtId="0" fontId="14" fillId="7" borderId="0" applyNumberFormat="0" applyBorder="0" applyAlignment="0" applyProtection="0"/>
    <xf numFmtId="0" fontId="14" fillId="7" borderId="0" applyNumberFormat="0" applyBorder="0" applyAlignment="0" applyProtection="0"/>
    <xf numFmtId="0" fontId="14" fillId="7" borderId="0" applyNumberFormat="0" applyBorder="0" applyAlignment="0" applyProtection="0"/>
    <xf numFmtId="0" fontId="14" fillId="7" borderId="0" applyNumberFormat="0" applyBorder="0" applyAlignment="0" applyProtection="0"/>
    <xf numFmtId="0" fontId="14" fillId="7" borderId="0" applyNumberFormat="0" applyBorder="0" applyAlignment="0" applyProtection="0"/>
    <xf numFmtId="0" fontId="14" fillId="7" borderId="0" applyNumberFormat="0" applyBorder="0" applyAlignment="0" applyProtection="0"/>
    <xf numFmtId="0" fontId="14" fillId="7" borderId="0" applyNumberFormat="0" applyBorder="0" applyAlignment="0" applyProtection="0"/>
    <xf numFmtId="0" fontId="14" fillId="7" borderId="0" applyNumberFormat="0" applyBorder="0" applyAlignment="0" applyProtection="0"/>
    <xf numFmtId="0" fontId="14" fillId="7" borderId="0" applyNumberFormat="0" applyBorder="0" applyAlignment="0" applyProtection="0"/>
    <xf numFmtId="0" fontId="14" fillId="7" borderId="0" applyNumberFormat="0" applyBorder="0" applyAlignment="0" applyProtection="0"/>
    <xf numFmtId="0" fontId="14" fillId="7"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4" fillId="6"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4" fillId="3"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4" fillId="12"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23" fillId="14" borderId="0" applyNumberFormat="0" applyBorder="0" applyAlignment="0" applyProtection="0"/>
    <xf numFmtId="0" fontId="23" fillId="14" borderId="0" applyNumberFormat="0" applyBorder="0" applyAlignment="0" applyProtection="0"/>
    <xf numFmtId="0" fontId="24" fillId="15" borderId="1" applyNumberFormat="0" applyAlignment="0" applyProtection="0"/>
    <xf numFmtId="0" fontId="24" fillId="15" borderId="1" applyNumberFormat="0" applyAlignment="0" applyProtection="0"/>
    <xf numFmtId="0" fontId="15" fillId="7" borderId="2" applyNumberFormat="0" applyAlignment="0" applyProtection="0"/>
    <xf numFmtId="0" fontId="15" fillId="7" borderId="2" applyNumberFormat="0" applyAlignment="0" applyProtection="0"/>
    <xf numFmtId="43" fontId="52" fillId="0" borderId="0" applyFont="0" applyFill="0" applyBorder="0" applyAlignment="0" applyProtection="0"/>
    <xf numFmtId="43" fontId="54" fillId="0" borderId="0" applyFont="0" applyFill="0" applyBorder="0" applyAlignment="0" applyProtection="0"/>
    <xf numFmtId="43" fontId="54"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27" fillId="0" borderId="0" applyFont="0" applyFill="0" applyBorder="0" applyAlignment="0" applyProtection="0"/>
    <xf numFmtId="43" fontId="26" fillId="0" borderId="0" applyFont="0" applyFill="0" applyBorder="0" applyAlignment="0" applyProtection="0"/>
    <xf numFmtId="43" fontId="27" fillId="0" borderId="0" applyFont="0" applyFill="0" applyBorder="0" applyAlignment="0" applyProtection="0"/>
    <xf numFmtId="43" fontId="26" fillId="0" borderId="0" applyFont="0" applyFill="0" applyBorder="0" applyAlignment="0" applyProtection="0"/>
    <xf numFmtId="43" fontId="54" fillId="0" borderId="0" applyFont="0" applyFill="0" applyBorder="0" applyAlignment="0" applyProtection="0"/>
    <xf numFmtId="43" fontId="54" fillId="0" borderId="0" applyFont="0" applyFill="0" applyBorder="0" applyAlignment="0" applyProtection="0"/>
    <xf numFmtId="43" fontId="50"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1"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4" fillId="0" borderId="0" applyFont="0" applyFill="0" applyBorder="0" applyAlignment="0" applyProtection="0"/>
    <xf numFmtId="43" fontId="50" fillId="0" borderId="0" applyFont="0" applyFill="0" applyBorder="0" applyAlignment="0" applyProtection="0"/>
    <xf numFmtId="43" fontId="54"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0"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4" fontId="52" fillId="0" borderId="0" applyFont="0" applyFill="0" applyBorder="0" applyAlignment="0" applyProtection="0"/>
    <xf numFmtId="44" fontId="54" fillId="0" borderId="0" applyFont="0" applyFill="0" applyBorder="0" applyAlignment="0" applyProtection="0"/>
    <xf numFmtId="44" fontId="54" fillId="0" borderId="0" applyFont="0" applyFill="0" applyBorder="0" applyAlignment="0" applyProtection="0"/>
    <xf numFmtId="44" fontId="50" fillId="0" borderId="0" applyFont="0" applyFill="0" applyBorder="0" applyAlignment="0" applyProtection="0"/>
    <xf numFmtId="44" fontId="52" fillId="0" borderId="0" applyFont="0" applyFill="0" applyBorder="0" applyAlignment="0" applyProtection="0"/>
    <xf numFmtId="44" fontId="1"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18"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20" fillId="0" borderId="3" applyNumberFormat="0" applyFill="0" applyAlignment="0" applyProtection="0"/>
    <xf numFmtId="0" fontId="20" fillId="0" borderId="3" applyNumberFormat="0" applyFill="0" applyAlignment="0" applyProtection="0"/>
    <xf numFmtId="0" fontId="21" fillId="0" borderId="4" applyNumberFormat="0" applyFill="0" applyAlignment="0" applyProtection="0"/>
    <xf numFmtId="0" fontId="21" fillId="0" borderId="4" applyNumberFormat="0" applyFill="0" applyAlignment="0" applyProtection="0"/>
    <xf numFmtId="0" fontId="22" fillId="0" borderId="5" applyNumberFormat="0" applyFill="0" applyAlignment="0" applyProtection="0"/>
    <xf numFmtId="0" fontId="22" fillId="0" borderId="5" applyNumberFormat="0" applyFill="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56"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8" fillId="12" borderId="1" applyNumberFormat="0" applyAlignment="0" applyProtection="0"/>
    <xf numFmtId="0" fontId="8" fillId="12" borderId="1" applyNumberFormat="0" applyAlignment="0" applyProtection="0"/>
    <xf numFmtId="0" fontId="25" fillId="0" borderId="6" applyNumberFormat="0" applyFill="0" applyAlignment="0" applyProtection="0"/>
    <xf numFmtId="0" fontId="25" fillId="0" borderId="6" applyNumberFormat="0" applyFill="0" applyAlignment="0" applyProtection="0"/>
    <xf numFmtId="0" fontId="9" fillId="19" borderId="0" applyNumberFormat="0" applyBorder="0" applyAlignment="0" applyProtection="0"/>
    <xf numFmtId="0" fontId="9" fillId="19" borderId="0" applyNumberFormat="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4" fillId="0" borderId="0"/>
    <xf numFmtId="0" fontId="52" fillId="0" borderId="0"/>
    <xf numFmtId="0" fontId="52" fillId="0" borderId="0"/>
    <xf numFmtId="0" fontId="52" fillId="0" borderId="0"/>
    <xf numFmtId="0" fontId="52" fillId="0" borderId="0"/>
    <xf numFmtId="0" fontId="52" fillId="0" borderId="0"/>
    <xf numFmtId="0" fontId="52" fillId="0" borderId="0"/>
    <xf numFmtId="0" fontId="54"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4" fillId="0" borderId="0"/>
    <xf numFmtId="0" fontId="54"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4" fillId="0" borderId="0"/>
    <xf numFmtId="0" fontId="57"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18" fillId="0" borderId="0"/>
    <xf numFmtId="0" fontId="26" fillId="0" borderId="0"/>
    <xf numFmtId="0" fontId="27" fillId="0" borderId="0"/>
    <xf numFmtId="0" fontId="26" fillId="0" borderId="0"/>
    <xf numFmtId="0" fontId="47" fillId="0" borderId="0"/>
    <xf numFmtId="0" fontId="41" fillId="0" borderId="0"/>
    <xf numFmtId="0" fontId="26" fillId="0" borderId="0"/>
    <xf numFmtId="0" fontId="26" fillId="0" borderId="0"/>
    <xf numFmtId="0" fontId="47" fillId="0" borderId="0"/>
    <xf numFmtId="0" fontId="26" fillId="0" borderId="0"/>
    <xf numFmtId="0" fontId="47" fillId="0" borderId="0"/>
    <xf numFmtId="0" fontId="26" fillId="0" borderId="0"/>
    <xf numFmtId="0" fontId="47" fillId="0" borderId="0"/>
    <xf numFmtId="0" fontId="26" fillId="0" borderId="0"/>
    <xf numFmtId="0" fontId="47" fillId="0" borderId="0"/>
    <xf numFmtId="0" fontId="26" fillId="0" borderId="0"/>
    <xf numFmtId="0" fontId="26" fillId="0" borderId="0"/>
    <xf numFmtId="0" fontId="47" fillId="0" borderId="0"/>
    <xf numFmtId="0" fontId="26" fillId="0" borderId="0"/>
    <xf numFmtId="0" fontId="26" fillId="0" borderId="0"/>
    <xf numFmtId="0" fontId="47" fillId="0" borderId="0"/>
    <xf numFmtId="0" fontId="26" fillId="0" borderId="0"/>
    <xf numFmtId="0" fontId="47" fillId="0" borderId="0"/>
    <xf numFmtId="0" fontId="26" fillId="0" borderId="0"/>
    <xf numFmtId="0" fontId="47" fillId="0" borderId="0"/>
    <xf numFmtId="0" fontId="26" fillId="0" borderId="0"/>
    <xf numFmtId="0" fontId="47" fillId="0" borderId="0"/>
    <xf numFmtId="0" fontId="26" fillId="0" borderId="0"/>
    <xf numFmtId="0" fontId="10"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27" fillId="0" borderId="0"/>
    <xf numFmtId="0" fontId="26"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26" fillId="0" borderId="0"/>
    <xf numFmtId="0" fontId="27" fillId="0" borderId="0"/>
    <xf numFmtId="0" fontId="32" fillId="0" borderId="0"/>
    <xf numFmtId="0" fontId="18" fillId="0" borderId="0"/>
    <xf numFmtId="0" fontId="42" fillId="0" borderId="0"/>
    <xf numFmtId="0" fontId="18" fillId="0" borderId="0"/>
    <xf numFmtId="0" fontId="18" fillId="0" borderId="0"/>
    <xf numFmtId="0" fontId="48" fillId="0" borderId="0"/>
    <xf numFmtId="0" fontId="18" fillId="0" borderId="0"/>
    <xf numFmtId="0" fontId="48" fillId="0" borderId="0"/>
    <xf numFmtId="0" fontId="18" fillId="0" borderId="0"/>
    <xf numFmtId="0" fontId="48" fillId="0" borderId="0"/>
    <xf numFmtId="0" fontId="18" fillId="0" borderId="0"/>
    <xf numFmtId="0" fontId="48" fillId="0" borderId="0"/>
    <xf numFmtId="0" fontId="18" fillId="0" borderId="0"/>
    <xf numFmtId="0" fontId="18" fillId="0" borderId="0"/>
    <xf numFmtId="0" fontId="48" fillId="0" borderId="0"/>
    <xf numFmtId="0" fontId="18" fillId="0" borderId="0"/>
    <xf numFmtId="0" fontId="18" fillId="0" borderId="0"/>
    <xf numFmtId="0" fontId="48" fillId="0" borderId="0"/>
    <xf numFmtId="0" fontId="18" fillId="0" borderId="0"/>
    <xf numFmtId="0" fontId="48" fillId="0" borderId="0"/>
    <xf numFmtId="0" fontId="18" fillId="0" borderId="0"/>
    <xf numFmtId="0" fontId="48" fillId="0" borderId="0"/>
    <xf numFmtId="0" fontId="18" fillId="0" borderId="0"/>
    <xf numFmtId="0" fontId="48" fillId="0" borderId="0"/>
    <xf numFmtId="0" fontId="18" fillId="0" borderId="0"/>
    <xf numFmtId="0" fontId="27" fillId="0" borderId="0"/>
    <xf numFmtId="0" fontId="26" fillId="0" borderId="0"/>
    <xf numFmtId="0" fontId="26" fillId="0" borderId="0"/>
    <xf numFmtId="0" fontId="18" fillId="0" borderId="0"/>
    <xf numFmtId="0" fontId="42" fillId="0" borderId="0"/>
    <xf numFmtId="0" fontId="18" fillId="0" borderId="0"/>
    <xf numFmtId="0" fontId="18" fillId="0" borderId="0"/>
    <xf numFmtId="0" fontId="48" fillId="0" borderId="0"/>
    <xf numFmtId="0" fontId="18" fillId="0" borderId="0"/>
    <xf numFmtId="0" fontId="48" fillId="0" borderId="0"/>
    <xf numFmtId="0" fontId="18" fillId="0" borderId="0"/>
    <xf numFmtId="0" fontId="48" fillId="0" borderId="0"/>
    <xf numFmtId="0" fontId="18" fillId="0" borderId="0"/>
    <xf numFmtId="0" fontId="48" fillId="0" borderId="0"/>
    <xf numFmtId="0" fontId="18" fillId="0" borderId="0"/>
    <xf numFmtId="0" fontId="18" fillId="0" borderId="0"/>
    <xf numFmtId="0" fontId="48" fillId="0" borderId="0"/>
    <xf numFmtId="0" fontId="18" fillId="0" borderId="0"/>
    <xf numFmtId="0" fontId="18" fillId="0" borderId="0"/>
    <xf numFmtId="0" fontId="48" fillId="0" borderId="0"/>
    <xf numFmtId="0" fontId="18" fillId="0" borderId="0"/>
    <xf numFmtId="0" fontId="48" fillId="0" borderId="0"/>
    <xf numFmtId="0" fontId="18" fillId="0" borderId="0"/>
    <xf numFmtId="0" fontId="26" fillId="0" borderId="0"/>
    <xf numFmtId="0" fontId="48" fillId="0" borderId="0"/>
    <xf numFmtId="0" fontId="18" fillId="0" borderId="0"/>
    <xf numFmtId="0" fontId="48" fillId="0" borderId="0"/>
    <xf numFmtId="0" fontId="18" fillId="0" borderId="0"/>
    <xf numFmtId="0" fontId="47" fillId="0" borderId="0"/>
    <xf numFmtId="0" fontId="41" fillId="0" borderId="0"/>
    <xf numFmtId="0" fontId="26" fillId="0" borderId="0"/>
    <xf numFmtId="0" fontId="26" fillId="0" borderId="0"/>
    <xf numFmtId="0" fontId="47" fillId="0" borderId="0"/>
    <xf numFmtId="0" fontId="26" fillId="0" borderId="0"/>
    <xf numFmtId="0" fontId="47" fillId="0" borderId="0"/>
    <xf numFmtId="0" fontId="26" fillId="0" borderId="0"/>
    <xf numFmtId="0" fontId="47" fillId="0" borderId="0"/>
    <xf numFmtId="0" fontId="26" fillId="0" borderId="0"/>
    <xf numFmtId="0" fontId="47" fillId="0" borderId="0"/>
    <xf numFmtId="0" fontId="26" fillId="0" borderId="0"/>
    <xf numFmtId="0" fontId="26" fillId="0" borderId="0"/>
    <xf numFmtId="0" fontId="47" fillId="0" borderId="0"/>
    <xf numFmtId="0" fontId="26" fillId="0" borderId="0"/>
    <xf numFmtId="0" fontId="26" fillId="0" borderId="0"/>
    <xf numFmtId="0" fontId="47" fillId="0" borderId="0"/>
    <xf numFmtId="0" fontId="26" fillId="0" borderId="0"/>
    <xf numFmtId="0" fontId="47" fillId="0" borderId="0"/>
    <xf numFmtId="0" fontId="26" fillId="0" borderId="0"/>
    <xf numFmtId="0" fontId="26" fillId="0" borderId="0"/>
    <xf numFmtId="0" fontId="26" fillId="0" borderId="0"/>
    <xf numFmtId="0" fontId="47" fillId="0" borderId="0"/>
    <xf numFmtId="0" fontId="47" fillId="0" borderId="0"/>
    <xf numFmtId="0" fontId="26" fillId="0" borderId="0"/>
    <xf numFmtId="0" fontId="52" fillId="0" borderId="0"/>
    <xf numFmtId="0" fontId="47" fillId="0" borderId="0"/>
    <xf numFmtId="0" fontId="26" fillId="0" borderId="0"/>
    <xf numFmtId="0" fontId="26" fillId="0" borderId="0"/>
    <xf numFmtId="0" fontId="26" fillId="0" borderId="0"/>
    <xf numFmtId="0" fontId="52" fillId="0" borderId="0"/>
    <xf numFmtId="0" fontId="52" fillId="0" borderId="0"/>
    <xf numFmtId="0" fontId="26" fillId="0" borderId="0"/>
    <xf numFmtId="0" fontId="52" fillId="0" borderId="0"/>
    <xf numFmtId="0" fontId="26" fillId="0" borderId="0"/>
    <xf numFmtId="0" fontId="52" fillId="0" borderId="0"/>
    <xf numFmtId="0" fontId="52" fillId="0" borderId="0"/>
    <xf numFmtId="0" fontId="47" fillId="0" borderId="0"/>
    <xf numFmtId="0" fontId="26" fillId="0" borderId="0"/>
    <xf numFmtId="0" fontId="26" fillId="0" borderId="0"/>
    <xf numFmtId="0" fontId="52" fillId="0" borderId="0"/>
    <xf numFmtId="0" fontId="52" fillId="0" borderId="0"/>
    <xf numFmtId="0" fontId="52" fillId="0" borderId="0"/>
    <xf numFmtId="0" fontId="52" fillId="0" borderId="0"/>
    <xf numFmtId="0" fontId="52" fillId="0" borderId="0"/>
    <xf numFmtId="0" fontId="52" fillId="0" borderId="0"/>
    <xf numFmtId="0" fontId="26" fillId="0" borderId="0"/>
    <xf numFmtId="0" fontId="18" fillId="0" borderId="0"/>
    <xf numFmtId="0" fontId="30" fillId="0" borderId="0"/>
    <xf numFmtId="0" fontId="29" fillId="0" borderId="0"/>
    <xf numFmtId="0" fontId="29" fillId="0" borderId="0"/>
    <xf numFmtId="0" fontId="48" fillId="0" borderId="0"/>
    <xf numFmtId="0" fontId="18" fillId="0" borderId="0"/>
    <xf numFmtId="0" fontId="32" fillId="0" borderId="0"/>
    <xf numFmtId="0" fontId="18" fillId="0" borderId="0"/>
    <xf numFmtId="0" fontId="42" fillId="0" borderId="0"/>
    <xf numFmtId="0" fontId="18" fillId="0" borderId="0"/>
    <xf numFmtId="0" fontId="18" fillId="0" borderId="0"/>
    <xf numFmtId="0" fontId="48" fillId="0" borderId="0"/>
    <xf numFmtId="0" fontId="18" fillId="0" borderId="0"/>
    <xf numFmtId="0" fontId="48" fillId="0" borderId="0"/>
    <xf numFmtId="0" fontId="18" fillId="0" borderId="0"/>
    <xf numFmtId="0" fontId="48" fillId="0" borderId="0"/>
    <xf numFmtId="0" fontId="18" fillId="0" borderId="0"/>
    <xf numFmtId="0" fontId="48" fillId="0" borderId="0"/>
    <xf numFmtId="0" fontId="18" fillId="0" borderId="0"/>
    <xf numFmtId="0" fontId="18" fillId="0" borderId="0"/>
    <xf numFmtId="0" fontId="48" fillId="0" borderId="0"/>
    <xf numFmtId="0" fontId="18" fillId="0" borderId="0"/>
    <xf numFmtId="0" fontId="18" fillId="0" borderId="0"/>
    <xf numFmtId="0" fontId="48" fillId="0" borderId="0"/>
    <xf numFmtId="0" fontId="18" fillId="0" borderId="0"/>
    <xf numFmtId="0" fontId="48" fillId="0" borderId="0"/>
    <xf numFmtId="0" fontId="18" fillId="0" borderId="0"/>
    <xf numFmtId="0" fontId="48" fillId="0" borderId="0"/>
    <xf numFmtId="0" fontId="18" fillId="0" borderId="0"/>
    <xf numFmtId="0" fontId="48" fillId="0" borderId="0"/>
    <xf numFmtId="0" fontId="18" fillId="0" borderId="0"/>
    <xf numFmtId="0" fontId="18" fillId="0" borderId="0"/>
    <xf numFmtId="0" fontId="42" fillId="0" borderId="0"/>
    <xf numFmtId="0" fontId="18" fillId="0" borderId="0"/>
    <xf numFmtId="0" fontId="18" fillId="0" borderId="0"/>
    <xf numFmtId="0" fontId="48" fillId="0" borderId="0"/>
    <xf numFmtId="0" fontId="18" fillId="0" borderId="0"/>
    <xf numFmtId="0" fontId="48" fillId="0" borderId="0"/>
    <xf numFmtId="0" fontId="18" fillId="0" borderId="0"/>
    <xf numFmtId="0" fontId="48" fillId="0" borderId="0"/>
    <xf numFmtId="0" fontId="18" fillId="0" borderId="0"/>
    <xf numFmtId="0" fontId="48" fillId="0" borderId="0"/>
    <xf numFmtId="0" fontId="18" fillId="0" borderId="0"/>
    <xf numFmtId="0" fontId="18" fillId="0" borderId="0"/>
    <xf numFmtId="0" fontId="48" fillId="0" borderId="0"/>
    <xf numFmtId="0" fontId="18" fillId="0" borderId="0"/>
    <xf numFmtId="0" fontId="18" fillId="0" borderId="0"/>
    <xf numFmtId="0" fontId="48" fillId="0" borderId="0"/>
    <xf numFmtId="0" fontId="18" fillId="0" borderId="0"/>
    <xf numFmtId="0" fontId="48" fillId="0" borderId="0"/>
    <xf numFmtId="0" fontId="18" fillId="0" borderId="0"/>
    <xf numFmtId="0" fontId="48" fillId="0" borderId="0"/>
    <xf numFmtId="0" fontId="18" fillId="0" borderId="0"/>
    <xf numFmtId="0" fontId="18" fillId="0" borderId="0"/>
    <xf numFmtId="0" fontId="18" fillId="0" borderId="0"/>
    <xf numFmtId="0" fontId="48" fillId="0" borderId="0"/>
    <xf numFmtId="0" fontId="18" fillId="0" borderId="0"/>
    <xf numFmtId="0" fontId="18" fillId="0" borderId="0"/>
    <xf numFmtId="0" fontId="48" fillId="0" borderId="0"/>
    <xf numFmtId="0" fontId="18" fillId="0" borderId="0"/>
    <xf numFmtId="0" fontId="26" fillId="0" borderId="0"/>
    <xf numFmtId="0" fontId="48" fillId="0" borderId="0"/>
    <xf numFmtId="0" fontId="18" fillId="0" borderId="0"/>
    <xf numFmtId="0" fontId="18" fillId="0" borderId="0"/>
    <xf numFmtId="0" fontId="29" fillId="0" borderId="0"/>
    <xf numFmtId="0" fontId="52" fillId="0" borderId="0"/>
    <xf numFmtId="0" fontId="52" fillId="0" borderId="0"/>
    <xf numFmtId="0" fontId="52" fillId="0" borderId="0"/>
    <xf numFmtId="0" fontId="52" fillId="0" borderId="0"/>
    <xf numFmtId="0" fontId="30" fillId="0" borderId="0"/>
    <xf numFmtId="0" fontId="29" fillId="0" borderId="0"/>
    <xf numFmtId="0" fontId="43" fillId="0" borderId="0"/>
    <xf numFmtId="0" fontId="29" fillId="0" borderId="0"/>
    <xf numFmtId="0" fontId="29" fillId="0" borderId="0"/>
    <xf numFmtId="0" fontId="49" fillId="0" borderId="0"/>
    <xf numFmtId="0" fontId="29" fillId="0" borderId="0"/>
    <xf numFmtId="0" fontId="49" fillId="0" borderId="0"/>
    <xf numFmtId="0" fontId="29" fillId="0" borderId="0"/>
    <xf numFmtId="0" fontId="49" fillId="0" borderId="0"/>
    <xf numFmtId="0" fontId="29" fillId="0" borderId="0"/>
    <xf numFmtId="0" fontId="49" fillId="0" borderId="0"/>
    <xf numFmtId="0" fontId="29" fillId="0" borderId="0"/>
    <xf numFmtId="0" fontId="29" fillId="0" borderId="0"/>
    <xf numFmtId="0" fontId="49" fillId="0" borderId="0"/>
    <xf numFmtId="0" fontId="29" fillId="0" borderId="0"/>
    <xf numFmtId="0" fontId="29" fillId="0" borderId="0"/>
    <xf numFmtId="0" fontId="49" fillId="0" borderId="0"/>
    <xf numFmtId="0" fontId="29" fillId="0" borderId="0"/>
    <xf numFmtId="0" fontId="49" fillId="0" borderId="0"/>
    <xf numFmtId="0" fontId="29"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29" fillId="0" borderId="0"/>
    <xf numFmtId="0" fontId="49" fillId="0" borderId="0"/>
    <xf numFmtId="0" fontId="49" fillId="0" borderId="0"/>
    <xf numFmtId="0" fontId="29" fillId="0" borderId="0"/>
    <xf numFmtId="0" fontId="52" fillId="0" borderId="0"/>
    <xf numFmtId="0" fontId="49" fillId="0" borderId="0"/>
    <xf numFmtId="0" fontId="29" fillId="0" borderId="0"/>
    <xf numFmtId="0" fontId="29" fillId="0" borderId="0"/>
    <xf numFmtId="0" fontId="29" fillId="0" borderId="0"/>
    <xf numFmtId="0" fontId="29" fillId="0" borderId="0"/>
    <xf numFmtId="0" fontId="29" fillId="0" borderId="0"/>
    <xf numFmtId="0" fontId="52" fillId="0" borderId="0"/>
    <xf numFmtId="0" fontId="52" fillId="0" borderId="0"/>
    <xf numFmtId="0" fontId="29" fillId="0" borderId="0"/>
    <xf numFmtId="0" fontId="52" fillId="0" borderId="0"/>
    <xf numFmtId="0" fontId="52" fillId="0" borderId="0"/>
    <xf numFmtId="0" fontId="49" fillId="0" borderId="0"/>
    <xf numFmtId="0" fontId="29" fillId="0" borderId="0"/>
    <xf numFmtId="0" fontId="29" fillId="0" borderId="0"/>
    <xf numFmtId="0" fontId="52" fillId="0" borderId="0"/>
    <xf numFmtId="0" fontId="52" fillId="0" borderId="0"/>
    <xf numFmtId="0" fontId="52" fillId="0" borderId="0"/>
    <xf numFmtId="0" fontId="52" fillId="0" borderId="0"/>
    <xf numFmtId="0" fontId="52" fillId="0" borderId="0"/>
    <xf numFmtId="0" fontId="52" fillId="0" borderId="0"/>
    <xf numFmtId="0" fontId="29"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4" fillId="0" borderId="0"/>
    <xf numFmtId="0" fontId="54" fillId="0" borderId="0"/>
    <xf numFmtId="0" fontId="54" fillId="0" borderId="0"/>
    <xf numFmtId="0" fontId="52" fillId="0" borderId="0"/>
    <xf numFmtId="0" fontId="52" fillId="0" borderId="0"/>
    <xf numFmtId="0" fontId="54" fillId="0" borderId="0"/>
    <xf numFmtId="3" fontId="10" fillId="0" borderId="0"/>
    <xf numFmtId="0" fontId="18" fillId="5" borderId="7" applyNumberFormat="0" applyFont="0" applyAlignment="0" applyProtection="0"/>
    <xf numFmtId="0" fontId="18" fillId="5" borderId="7" applyNumberFormat="0" applyFont="0" applyAlignment="0" applyProtection="0"/>
    <xf numFmtId="0" fontId="48" fillId="5" borderId="7" applyNumberFormat="0" applyFont="0" applyAlignment="0" applyProtection="0"/>
    <xf numFmtId="0" fontId="18" fillId="5" borderId="7" applyNumberFormat="0" applyFont="0" applyAlignment="0" applyProtection="0"/>
    <xf numFmtId="0" fontId="18" fillId="5" borderId="7" applyNumberFormat="0" applyFont="0" applyAlignment="0" applyProtection="0"/>
    <xf numFmtId="0" fontId="17" fillId="15" borderId="8" applyNumberFormat="0" applyAlignment="0" applyProtection="0"/>
    <xf numFmtId="0" fontId="17" fillId="15" borderId="8" applyNumberFormat="0" applyAlignment="0" applyProtection="0"/>
    <xf numFmtId="9" fontId="30" fillId="0" borderId="0" applyFont="0" applyFill="0" applyBorder="0" applyAlignment="0" applyProtection="0"/>
    <xf numFmtId="9" fontId="29" fillId="0" borderId="0" applyFont="0" applyFill="0" applyBorder="0" applyAlignment="0" applyProtection="0"/>
    <xf numFmtId="9" fontId="54" fillId="0" borderId="0" applyFont="0" applyFill="0" applyBorder="0" applyAlignment="0" applyProtection="0"/>
    <xf numFmtId="0" fontId="19" fillId="0" borderId="0" applyNumberFormat="0" applyFill="0" applyBorder="0" applyAlignment="0" applyProtection="0"/>
    <xf numFmtId="0" fontId="58" fillId="20" borderId="0" applyFont="0" applyBorder="0" applyAlignment="0">
      <alignment horizontal="center" wrapText="1"/>
    </xf>
    <xf numFmtId="0" fontId="58" fillId="20" borderId="0" applyFont="0" applyBorder="0" applyAlignment="0">
      <alignment horizontal="center" wrapText="1"/>
    </xf>
    <xf numFmtId="0" fontId="51" fillId="20" borderId="0" applyFont="0" applyBorder="0" applyAlignment="0">
      <alignment horizontal="center" wrapText="1"/>
    </xf>
    <xf numFmtId="0" fontId="3" fillId="0" borderId="9" applyNumberFormat="0" applyFill="0" applyAlignment="0" applyProtection="0"/>
    <xf numFmtId="0" fontId="3" fillId="0" borderId="9" applyNumberFormat="0" applyFill="0" applyAlignment="0" applyProtection="0"/>
    <xf numFmtId="0" fontId="2" fillId="0" borderId="0" applyNumberFormat="0" applyFill="0" applyBorder="0" applyAlignment="0" applyProtection="0"/>
    <xf numFmtId="0" fontId="2" fillId="0" borderId="0" applyNumberForma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4" fontId="52" fillId="0" borderId="0" applyFont="0" applyFill="0" applyBorder="0" applyAlignment="0" applyProtection="0"/>
    <xf numFmtId="0" fontId="47" fillId="0" borderId="0"/>
    <xf numFmtId="0" fontId="26" fillId="0" borderId="0"/>
    <xf numFmtId="0" fontId="26" fillId="0" borderId="0"/>
    <xf numFmtId="0" fontId="18" fillId="0" borderId="0"/>
    <xf numFmtId="0" fontId="26" fillId="0" borderId="0"/>
    <xf numFmtId="43" fontId="52" fillId="0" borderId="0" applyFont="0" applyFill="0" applyBorder="0" applyAlignment="0" applyProtection="0"/>
    <xf numFmtId="43" fontId="52" fillId="0" borderId="0" applyFont="0" applyFill="0" applyBorder="0" applyAlignment="0" applyProtection="0"/>
    <xf numFmtId="44"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0" fontId="52" fillId="0" borderId="0"/>
    <xf numFmtId="43" fontId="50" fillId="0" borderId="0" applyFont="0" applyFill="0" applyBorder="0" applyAlignment="0" applyProtection="0"/>
    <xf numFmtId="43" fontId="1" fillId="0" borderId="0" applyFont="0" applyFill="0" applyBorder="0" applyAlignment="0" applyProtection="0"/>
    <xf numFmtId="44" fontId="50" fillId="0" borderId="0" applyFont="0" applyFill="0" applyBorder="0" applyAlignment="0" applyProtection="0"/>
    <xf numFmtId="0" fontId="52" fillId="0" borderId="0"/>
    <xf numFmtId="0" fontId="52" fillId="0" borderId="0"/>
    <xf numFmtId="0" fontId="52" fillId="0" borderId="0"/>
    <xf numFmtId="0" fontId="47" fillId="0" borderId="0"/>
    <xf numFmtId="0" fontId="47" fillId="0" borderId="0"/>
    <xf numFmtId="0" fontId="47" fillId="0" borderId="0"/>
    <xf numFmtId="0" fontId="52" fillId="0" borderId="0"/>
    <xf numFmtId="0" fontId="52" fillId="0" borderId="0"/>
    <xf numFmtId="0" fontId="48" fillId="0" borderId="0"/>
    <xf numFmtId="0" fontId="48" fillId="0" borderId="0"/>
    <xf numFmtId="0" fontId="48" fillId="0" borderId="0"/>
    <xf numFmtId="0" fontId="48" fillId="0" borderId="0"/>
    <xf numFmtId="0" fontId="47" fillId="0" borderId="0"/>
    <xf numFmtId="0" fontId="47" fillId="0" borderId="0"/>
    <xf numFmtId="0" fontId="47" fillId="0" borderId="0"/>
    <xf numFmtId="0" fontId="52" fillId="0" borderId="0"/>
    <xf numFmtId="0" fontId="48" fillId="0" borderId="0"/>
    <xf numFmtId="0" fontId="48" fillId="0" borderId="0"/>
    <xf numFmtId="0" fontId="48" fillId="0" borderId="0"/>
    <xf numFmtId="0" fontId="48" fillId="0" borderId="0"/>
    <xf numFmtId="0" fontId="49" fillId="0" borderId="0"/>
    <xf numFmtId="0" fontId="52" fillId="0" borderId="0"/>
    <xf numFmtId="0" fontId="49" fillId="0" borderId="0"/>
    <xf numFmtId="0" fontId="52" fillId="0" borderId="0"/>
    <xf numFmtId="0" fontId="52" fillId="0" borderId="0"/>
    <xf numFmtId="0" fontId="47" fillId="0" borderId="0"/>
    <xf numFmtId="0" fontId="26" fillId="0" borderId="0"/>
    <xf numFmtId="0" fontId="48" fillId="0" borderId="0"/>
    <xf numFmtId="43"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44"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44"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47" fillId="0" borderId="0"/>
    <xf numFmtId="0" fontId="26"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48" fillId="0" borderId="0"/>
    <xf numFmtId="0" fontId="18" fillId="0" borderId="0"/>
    <xf numFmtId="0" fontId="48" fillId="0" borderId="0"/>
    <xf numFmtId="0" fontId="18" fillId="0" borderId="0"/>
    <xf numFmtId="0" fontId="26" fillId="0" borderId="0"/>
    <xf numFmtId="0" fontId="52" fillId="0" borderId="0"/>
    <xf numFmtId="0" fontId="52" fillId="0" borderId="0"/>
    <xf numFmtId="0" fontId="52" fillId="0" borderId="0"/>
    <xf numFmtId="0" fontId="52" fillId="0" borderId="0"/>
    <xf numFmtId="0" fontId="52" fillId="0" borderId="0"/>
    <xf numFmtId="0" fontId="52" fillId="0" borderId="0"/>
    <xf numFmtId="0" fontId="48" fillId="0" borderId="0"/>
    <xf numFmtId="0" fontId="18" fillId="0" borderId="0"/>
    <xf numFmtId="0" fontId="48" fillId="0" borderId="0"/>
    <xf numFmtId="0" fontId="18" fillId="0" borderId="0"/>
    <xf numFmtId="0" fontId="48" fillId="0" borderId="0"/>
    <xf numFmtId="0" fontId="52" fillId="0" borderId="0"/>
    <xf numFmtId="0" fontId="52" fillId="0" borderId="0"/>
    <xf numFmtId="0" fontId="52" fillId="0" borderId="0"/>
    <xf numFmtId="0" fontId="52" fillId="0" borderId="0"/>
    <xf numFmtId="0" fontId="49" fillId="0" borderId="0"/>
    <xf numFmtId="0" fontId="29"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44"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44" fontId="52" fillId="0" borderId="0" applyFont="0" applyFill="0" applyBorder="0" applyAlignment="0" applyProtection="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44" fontId="52" fillId="0" borderId="0" applyFont="0" applyFill="0" applyBorder="0" applyAlignment="0" applyProtection="0"/>
    <xf numFmtId="0" fontId="52" fillId="0" borderId="0"/>
    <xf numFmtId="0" fontId="52" fillId="0" borderId="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26" fillId="0" borderId="0"/>
    <xf numFmtId="0" fontId="26" fillId="0" borderId="0"/>
    <xf numFmtId="0" fontId="26" fillId="0" borderId="0"/>
    <xf numFmtId="0" fontId="18" fillId="0" borderId="0"/>
    <xf numFmtId="0" fontId="18" fillId="0" borderId="0"/>
    <xf numFmtId="0" fontId="18" fillId="0" borderId="0"/>
    <xf numFmtId="0" fontId="18" fillId="0" borderId="0"/>
    <xf numFmtId="0" fontId="18" fillId="0" borderId="0"/>
    <xf numFmtId="0" fontId="18" fillId="0" borderId="0"/>
    <xf numFmtId="0" fontId="26" fillId="0" borderId="0"/>
    <xf numFmtId="0" fontId="26" fillId="0" borderId="0"/>
    <xf numFmtId="0" fontId="26" fillId="0" borderId="0"/>
    <xf numFmtId="0" fontId="18" fillId="0" borderId="0"/>
    <xf numFmtId="0" fontId="18" fillId="0" borderId="0"/>
    <xf numFmtId="0" fontId="18" fillId="0" borderId="0"/>
    <xf numFmtId="0" fontId="18" fillId="0" borderId="0"/>
    <xf numFmtId="0" fontId="18" fillId="0" borderId="0"/>
    <xf numFmtId="0" fontId="18" fillId="0" borderId="0"/>
    <xf numFmtId="0" fontId="29" fillId="0" borderId="0"/>
    <xf numFmtId="0" fontId="29" fillId="0" borderId="0"/>
    <xf numFmtId="0" fontId="29" fillId="0" borderId="0"/>
    <xf numFmtId="0" fontId="47" fillId="0" borderId="0"/>
    <xf numFmtId="0" fontId="47" fillId="0" borderId="0"/>
    <xf numFmtId="0" fontId="47" fillId="0" borderId="0"/>
    <xf numFmtId="0" fontId="47"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7" fillId="0" borderId="0"/>
    <xf numFmtId="0" fontId="47" fillId="0" borderId="0"/>
    <xf numFmtId="0" fontId="47" fillId="0" borderId="0"/>
    <xf numFmtId="0" fontId="47" fillId="0" borderId="0"/>
    <xf numFmtId="0" fontId="47"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9" fillId="0" borderId="0"/>
    <xf numFmtId="0" fontId="49" fillId="0" borderId="0"/>
    <xf numFmtId="0" fontId="49" fillId="0" borderId="0"/>
    <xf numFmtId="0" fontId="49" fillId="0" borderId="0"/>
    <xf numFmtId="0" fontId="49" fillId="0" borderId="0"/>
    <xf numFmtId="0" fontId="52" fillId="0" borderId="0"/>
    <xf numFmtId="43" fontId="52" fillId="0" borderId="0" applyFont="0" applyFill="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7" borderId="0" applyNumberFormat="0" applyBorder="0" applyAlignment="0" applyProtection="0"/>
    <xf numFmtId="0" fontId="14" fillId="7" borderId="0" applyNumberFormat="0" applyBorder="0" applyAlignment="0" applyProtection="0"/>
    <xf numFmtId="0" fontId="14" fillId="7" borderId="0" applyNumberFormat="0" applyBorder="0" applyAlignment="0" applyProtection="0"/>
    <xf numFmtId="0" fontId="14" fillId="13" borderId="0" applyNumberFormat="0" applyBorder="0" applyAlignment="0" applyProtection="0"/>
    <xf numFmtId="0" fontId="14" fillId="7" borderId="0" applyNumberFormat="0" applyBorder="0" applyAlignment="0" applyProtection="0"/>
    <xf numFmtId="0" fontId="14" fillId="13" borderId="0" applyNumberFormat="0" applyBorder="0" applyAlignment="0" applyProtection="0"/>
    <xf numFmtId="0" fontId="14" fillId="7"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7" borderId="0" applyNumberFormat="0" applyBorder="0" applyAlignment="0" applyProtection="0"/>
    <xf numFmtId="0" fontId="14" fillId="13" borderId="0" applyNumberFormat="0" applyBorder="0" applyAlignment="0" applyProtection="0"/>
    <xf numFmtId="0" fontId="14" fillId="7" borderId="0" applyNumberFormat="0" applyBorder="0" applyAlignment="0" applyProtection="0"/>
    <xf numFmtId="0" fontId="14" fillId="13" borderId="0" applyNumberFormat="0" applyBorder="0" applyAlignment="0" applyProtection="0"/>
    <xf numFmtId="0" fontId="14" fillId="7" borderId="0" applyNumberFormat="0" applyBorder="0" applyAlignment="0" applyProtection="0"/>
    <xf numFmtId="0" fontId="14" fillId="13" borderId="0" applyNumberFormat="0" applyBorder="0" applyAlignment="0" applyProtection="0"/>
    <xf numFmtId="0" fontId="14" fillId="7"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52" fillId="0" borderId="0"/>
    <xf numFmtId="0" fontId="14" fillId="8" borderId="0" applyNumberFormat="0" applyBorder="0" applyAlignment="0" applyProtection="0"/>
    <xf numFmtId="0" fontId="52" fillId="0" borderId="0"/>
    <xf numFmtId="0" fontId="14" fillId="8" borderId="0" applyNumberFormat="0" applyBorder="0" applyAlignment="0" applyProtection="0"/>
    <xf numFmtId="0" fontId="14" fillId="8"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52" fillId="0" borderId="0"/>
    <xf numFmtId="0" fontId="26" fillId="0" borderId="0"/>
    <xf numFmtId="0" fontId="26" fillId="0" borderId="0"/>
    <xf numFmtId="0" fontId="26" fillId="0" borderId="0"/>
    <xf numFmtId="0" fontId="18" fillId="0" borderId="0"/>
    <xf numFmtId="0" fontId="18" fillId="0" borderId="0"/>
    <xf numFmtId="0" fontId="18" fillId="0" borderId="0"/>
    <xf numFmtId="0" fontId="18" fillId="0" borderId="0"/>
    <xf numFmtId="0" fontId="18" fillId="0" borderId="0"/>
    <xf numFmtId="0" fontId="18" fillId="0" borderId="0"/>
    <xf numFmtId="0" fontId="26" fillId="0" borderId="0"/>
    <xf numFmtId="0" fontId="26" fillId="0" borderId="0"/>
    <xf numFmtId="0" fontId="52" fillId="0" borderId="0"/>
    <xf numFmtId="0" fontId="26" fillId="0" borderId="0"/>
    <xf numFmtId="0" fontId="52" fillId="0" borderId="0"/>
    <xf numFmtId="0" fontId="18" fillId="0" borderId="0"/>
    <xf numFmtId="0" fontId="18" fillId="0" borderId="0"/>
    <xf numFmtId="0" fontId="18" fillId="0" borderId="0"/>
    <xf numFmtId="0" fontId="18" fillId="0" borderId="0"/>
    <xf numFmtId="0" fontId="18" fillId="0" borderId="0"/>
    <xf numFmtId="0" fontId="18" fillId="0" borderId="0"/>
    <xf numFmtId="0" fontId="29" fillId="0" borderId="0"/>
    <xf numFmtId="0" fontId="29" fillId="0" borderId="0"/>
    <xf numFmtId="0" fontId="52" fillId="0" borderId="0"/>
    <xf numFmtId="0" fontId="29" fillId="0" borderId="0"/>
    <xf numFmtId="0" fontId="52" fillId="0" borderId="0"/>
    <xf numFmtId="9"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0" fontId="52" fillId="0" borderId="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44" fontId="52" fillId="0" borderId="0" applyFont="0" applyFill="0" applyBorder="0" applyAlignment="0" applyProtection="0"/>
    <xf numFmtId="0" fontId="52" fillId="0" borderId="0"/>
    <xf numFmtId="43" fontId="52" fillId="0" borderId="0" applyFont="0" applyFill="0" applyBorder="0" applyAlignment="0" applyProtection="0"/>
    <xf numFmtId="43"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44"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44"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44"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0" fontId="52" fillId="0" borderId="0"/>
    <xf numFmtId="43" fontId="52" fillId="0" borderId="0" applyFont="0" applyFill="0" applyBorder="0" applyAlignment="0" applyProtection="0"/>
    <xf numFmtId="44"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44"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44" fontId="52" fillId="0" borderId="0" applyFont="0" applyFill="0" applyBorder="0" applyAlignment="0" applyProtection="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44" fontId="52" fillId="0" borderId="0" applyFont="0" applyFill="0" applyBorder="0" applyAlignment="0" applyProtection="0"/>
    <xf numFmtId="0" fontId="52" fillId="0" borderId="0"/>
    <xf numFmtId="0" fontId="52" fillId="0" borderId="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9"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0" fontId="52" fillId="0" borderId="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44" fontId="52" fillId="0" borderId="0" applyFont="0" applyFill="0" applyBorder="0" applyAlignment="0" applyProtection="0"/>
    <xf numFmtId="0" fontId="52" fillId="0" borderId="0"/>
    <xf numFmtId="43" fontId="52" fillId="0" borderId="0" applyFont="0" applyFill="0" applyBorder="0" applyAlignment="0" applyProtection="0"/>
    <xf numFmtId="43"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44"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44"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44"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0" fontId="52" fillId="0" borderId="0"/>
    <xf numFmtId="43" fontId="52" fillId="0" borderId="0" applyFont="0" applyFill="0" applyBorder="0" applyAlignment="0" applyProtection="0"/>
    <xf numFmtId="44"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44"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44" fontId="52" fillId="0" borderId="0" applyFont="0" applyFill="0" applyBorder="0" applyAlignment="0" applyProtection="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44" fontId="52" fillId="0" borderId="0" applyFont="0" applyFill="0" applyBorder="0" applyAlignment="0" applyProtection="0"/>
    <xf numFmtId="0" fontId="52" fillId="0" borderId="0"/>
    <xf numFmtId="0" fontId="52" fillId="0" borderId="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9" fontId="52" fillId="0" borderId="0" applyFont="0" applyFill="0" applyBorder="0" applyAlignment="0" applyProtection="0"/>
    <xf numFmtId="0" fontId="52" fillId="0" borderId="0"/>
    <xf numFmtId="43" fontId="52" fillId="0" borderId="0" applyFont="0" applyFill="0" applyBorder="0" applyAlignment="0" applyProtection="0"/>
    <xf numFmtId="43" fontId="54"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0" fontId="52" fillId="0" borderId="0"/>
    <xf numFmtId="0" fontId="54"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47" fillId="0" borderId="0"/>
    <xf numFmtId="0" fontId="26" fillId="0" borderId="0"/>
    <xf numFmtId="0" fontId="47"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18" fillId="0" borderId="0"/>
    <xf numFmtId="0" fontId="48" fillId="0" borderId="0"/>
    <xf numFmtId="0" fontId="18" fillId="0" borderId="0"/>
    <xf numFmtId="0" fontId="48" fillId="0" borderId="0"/>
    <xf numFmtId="0" fontId="26" fillId="0" borderId="0"/>
    <xf numFmtId="0" fontId="47" fillId="0" borderId="0"/>
    <xf numFmtId="0" fontId="52" fillId="0" borderId="0"/>
    <xf numFmtId="0" fontId="47" fillId="0" borderId="0"/>
    <xf numFmtId="0" fontId="26" fillId="0" borderId="0"/>
    <xf numFmtId="0" fontId="52" fillId="0" borderId="0"/>
    <xf numFmtId="0" fontId="52" fillId="0" borderId="0"/>
    <xf numFmtId="0" fontId="52" fillId="0" borderId="0"/>
    <xf numFmtId="0" fontId="52" fillId="0" borderId="0"/>
    <xf numFmtId="0" fontId="52" fillId="0" borderId="0"/>
    <xf numFmtId="0" fontId="26" fillId="0" borderId="0"/>
    <xf numFmtId="0" fontId="52" fillId="0" borderId="0"/>
    <xf numFmtId="0" fontId="52" fillId="0" borderId="0"/>
    <xf numFmtId="0" fontId="52" fillId="0" borderId="0"/>
    <xf numFmtId="0" fontId="52" fillId="0" borderId="0"/>
    <xf numFmtId="0" fontId="52" fillId="0" borderId="0"/>
    <xf numFmtId="0" fontId="52" fillId="0" borderId="0"/>
    <xf numFmtId="0" fontId="18" fillId="0" borderId="0"/>
    <xf numFmtId="0" fontId="48" fillId="0" borderId="0"/>
    <xf numFmtId="0" fontId="18" fillId="0" borderId="0"/>
    <xf numFmtId="0" fontId="48" fillId="0" borderId="0"/>
    <xf numFmtId="0" fontId="48" fillId="0" borderId="0"/>
    <xf numFmtId="0" fontId="52" fillId="0" borderId="0"/>
    <xf numFmtId="0" fontId="52" fillId="0" borderId="0"/>
    <xf numFmtId="0" fontId="52" fillId="0" borderId="0"/>
    <xf numFmtId="0" fontId="52" fillId="0" borderId="0"/>
    <xf numFmtId="0" fontId="29" fillId="0" borderId="0"/>
    <xf numFmtId="0" fontId="49"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49" fillId="0" borderId="0"/>
    <xf numFmtId="0" fontId="29" fillId="0" borderId="0"/>
    <xf numFmtId="0" fontId="52" fillId="0" borderId="0"/>
    <xf numFmtId="0" fontId="52" fillId="0" borderId="0"/>
    <xf numFmtId="0" fontId="52" fillId="0" borderId="0"/>
    <xf numFmtId="0" fontId="52" fillId="0" borderId="0"/>
    <xf numFmtId="0" fontId="29"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0" fontId="52" fillId="0" borderId="0"/>
    <xf numFmtId="0" fontId="52" fillId="0" borderId="0"/>
    <xf numFmtId="0" fontId="52" fillId="0" borderId="0"/>
    <xf numFmtId="43" fontId="52" fillId="0" borderId="0" applyFont="0" applyFill="0" applyBorder="0" applyAlignment="0" applyProtection="0"/>
    <xf numFmtId="44" fontId="52" fillId="0" borderId="0" applyFont="0" applyFill="0" applyBorder="0" applyAlignment="0" applyProtection="0"/>
    <xf numFmtId="0" fontId="26" fillId="0" borderId="0"/>
    <xf numFmtId="0" fontId="48" fillId="0" borderId="0"/>
    <xf numFmtId="43"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44"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44"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44"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44" fontId="52" fillId="0" borderId="0" applyFont="0" applyFill="0" applyBorder="0" applyAlignment="0" applyProtection="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44" fontId="52" fillId="0" borderId="0" applyFont="0" applyFill="0" applyBorder="0" applyAlignment="0" applyProtection="0"/>
    <xf numFmtId="0" fontId="52" fillId="0" borderId="0"/>
    <xf numFmtId="0" fontId="52" fillId="0" borderId="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47" fillId="0" borderId="0"/>
    <xf numFmtId="0" fontId="47" fillId="0" borderId="0"/>
    <xf numFmtId="0" fontId="47" fillId="0" borderId="0"/>
    <xf numFmtId="0" fontId="47"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7" fillId="0" borderId="0"/>
    <xf numFmtId="0" fontId="47" fillId="0" borderId="0"/>
    <xf numFmtId="0" fontId="47" fillId="0" borderId="0"/>
    <xf numFmtId="0" fontId="47" fillId="0" borderId="0"/>
    <xf numFmtId="0" fontId="47"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9" fillId="0" borderId="0"/>
    <xf numFmtId="0" fontId="49" fillId="0" borderId="0"/>
    <xf numFmtId="0" fontId="49" fillId="0" borderId="0"/>
    <xf numFmtId="0" fontId="49" fillId="0" borderId="0"/>
    <xf numFmtId="0" fontId="49" fillId="0" borderId="0"/>
    <xf numFmtId="0" fontId="52" fillId="0" borderId="0"/>
    <xf numFmtId="43"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9"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0" fontId="52" fillId="0" borderId="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44" fontId="52" fillId="0" borderId="0" applyFont="0" applyFill="0" applyBorder="0" applyAlignment="0" applyProtection="0"/>
    <xf numFmtId="0" fontId="52" fillId="0" borderId="0"/>
    <xf numFmtId="43" fontId="52" fillId="0" borderId="0" applyFont="0" applyFill="0" applyBorder="0" applyAlignment="0" applyProtection="0"/>
    <xf numFmtId="43"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44"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44"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44"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0" fontId="52" fillId="0" borderId="0"/>
    <xf numFmtId="43" fontId="52" fillId="0" borderId="0" applyFont="0" applyFill="0" applyBorder="0" applyAlignment="0" applyProtection="0"/>
    <xf numFmtId="44"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44"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44" fontId="52" fillId="0" borderId="0" applyFont="0" applyFill="0" applyBorder="0" applyAlignment="0" applyProtection="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44" fontId="52" fillId="0" borderId="0" applyFont="0" applyFill="0" applyBorder="0" applyAlignment="0" applyProtection="0"/>
    <xf numFmtId="0" fontId="52" fillId="0" borderId="0"/>
    <xf numFmtId="0" fontId="52" fillId="0" borderId="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9"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0" fontId="52" fillId="0" borderId="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44" fontId="52" fillId="0" borderId="0" applyFont="0" applyFill="0" applyBorder="0" applyAlignment="0" applyProtection="0"/>
    <xf numFmtId="0" fontId="52" fillId="0" borderId="0"/>
    <xf numFmtId="43" fontId="52" fillId="0" borderId="0" applyFont="0" applyFill="0" applyBorder="0" applyAlignment="0" applyProtection="0"/>
    <xf numFmtId="43"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44"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44"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44"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0" fontId="52" fillId="0" borderId="0"/>
    <xf numFmtId="43" fontId="52" fillId="0" borderId="0" applyFont="0" applyFill="0" applyBorder="0" applyAlignment="0" applyProtection="0"/>
    <xf numFmtId="44"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44"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44" fontId="52" fillId="0" borderId="0" applyFont="0" applyFill="0" applyBorder="0" applyAlignment="0" applyProtection="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44" fontId="52" fillId="0" borderId="0" applyFont="0" applyFill="0" applyBorder="0" applyAlignment="0" applyProtection="0"/>
    <xf numFmtId="0" fontId="52" fillId="0" borderId="0"/>
    <xf numFmtId="0" fontId="52" fillId="0" borderId="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9" fontId="52" fillId="0" borderId="0" applyFont="0" applyFill="0" applyBorder="0" applyAlignment="0" applyProtection="0"/>
    <xf numFmtId="0" fontId="26" fillId="0" borderId="0"/>
    <xf numFmtId="0" fontId="29" fillId="0" borderId="0"/>
    <xf numFmtId="0" fontId="26" fillId="0" borderId="0"/>
    <xf numFmtId="0" fontId="29" fillId="0" borderId="0"/>
    <xf numFmtId="0" fontId="29" fillId="0" borderId="0"/>
    <xf numFmtId="0" fontId="18" fillId="0" borderId="0"/>
    <xf numFmtId="0" fontId="18" fillId="0" borderId="0"/>
    <xf numFmtId="0" fontId="29" fillId="0" borderId="0"/>
    <xf numFmtId="0" fontId="18" fillId="0" borderId="0"/>
    <xf numFmtId="0" fontId="29" fillId="0" borderId="0"/>
    <xf numFmtId="0" fontId="26" fillId="0" borderId="0"/>
    <xf numFmtId="0" fontId="29" fillId="0" borderId="0"/>
    <xf numFmtId="0" fontId="18" fillId="0" borderId="0"/>
    <xf numFmtId="0" fontId="18" fillId="0" borderId="0"/>
    <xf numFmtId="0" fontId="26" fillId="0" borderId="0"/>
    <xf numFmtId="0" fontId="26" fillId="0" borderId="0"/>
    <xf numFmtId="0" fontId="18" fillId="0" borderId="0"/>
    <xf numFmtId="0" fontId="18" fillId="0" borderId="0"/>
    <xf numFmtId="0" fontId="18" fillId="0" borderId="0"/>
    <xf numFmtId="0" fontId="26" fillId="0" borderId="0"/>
    <xf numFmtId="0" fontId="18" fillId="0" borderId="0"/>
    <xf numFmtId="0" fontId="29" fillId="0" borderId="0"/>
    <xf numFmtId="0" fontId="26" fillId="0" borderId="0"/>
    <xf numFmtId="0" fontId="18" fillId="0" borderId="0"/>
    <xf numFmtId="0" fontId="29" fillId="0" borderId="0"/>
    <xf numFmtId="0" fontId="18" fillId="0" borderId="0"/>
    <xf numFmtId="0" fontId="26" fillId="0" borderId="0"/>
    <xf numFmtId="0" fontId="26" fillId="0" borderId="0"/>
    <xf numFmtId="0" fontId="18" fillId="0" borderId="0"/>
    <xf numFmtId="0" fontId="26" fillId="0" borderId="0"/>
    <xf numFmtId="0" fontId="18" fillId="0" borderId="0"/>
    <xf numFmtId="0" fontId="18" fillId="0" borderId="0"/>
    <xf numFmtId="0" fontId="26" fillId="0" borderId="0"/>
    <xf numFmtId="0" fontId="18" fillId="0" borderId="0"/>
    <xf numFmtId="0" fontId="26" fillId="0" borderId="0"/>
    <xf numFmtId="0" fontId="26" fillId="0" borderId="0"/>
    <xf numFmtId="0" fontId="18" fillId="0" borderId="0"/>
    <xf numFmtId="0" fontId="26" fillId="0" borderId="0"/>
    <xf numFmtId="0" fontId="18" fillId="0" borderId="0"/>
    <xf numFmtId="0" fontId="18" fillId="0" borderId="0"/>
    <xf numFmtId="0" fontId="18" fillId="0" borderId="0"/>
    <xf numFmtId="0" fontId="18" fillId="0" borderId="0"/>
    <xf numFmtId="0" fontId="29" fillId="0" borderId="0"/>
    <xf numFmtId="0" fontId="26" fillId="0" borderId="0"/>
    <xf numFmtId="0" fontId="18" fillId="0" borderId="0"/>
    <xf numFmtId="0" fontId="18" fillId="0" borderId="0"/>
    <xf numFmtId="0" fontId="18" fillId="0" borderId="0"/>
    <xf numFmtId="0" fontId="18" fillId="0" borderId="0"/>
    <xf numFmtId="0" fontId="18" fillId="0" borderId="0"/>
    <xf numFmtId="0" fontId="26" fillId="0" borderId="0"/>
    <xf numFmtId="0" fontId="18" fillId="0" borderId="0"/>
    <xf numFmtId="0" fontId="26" fillId="0" borderId="0"/>
    <xf numFmtId="0" fontId="18" fillId="0" borderId="0"/>
    <xf numFmtId="0" fontId="18" fillId="0" borderId="0"/>
    <xf numFmtId="0" fontId="18" fillId="0" borderId="0"/>
    <xf numFmtId="0" fontId="29" fillId="0" borderId="0"/>
    <xf numFmtId="0" fontId="26" fillId="0" borderId="0"/>
    <xf numFmtId="0" fontId="29" fillId="0" borderId="0"/>
    <xf numFmtId="0" fontId="18" fillId="0" borderId="0"/>
    <xf numFmtId="0" fontId="26" fillId="0" borderId="0"/>
    <xf numFmtId="0" fontId="18" fillId="0" borderId="0"/>
    <xf numFmtId="0" fontId="18" fillId="0" borderId="0"/>
    <xf numFmtId="0" fontId="26" fillId="0" borderId="0"/>
    <xf numFmtId="0" fontId="18" fillId="0" borderId="0"/>
    <xf numFmtId="0" fontId="26"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43" fontId="52" fillId="0" borderId="0" applyFont="0" applyFill="0" applyBorder="0" applyAlignment="0" applyProtection="0"/>
    <xf numFmtId="43" fontId="52" fillId="0" borderId="0" applyFont="0" applyFill="0" applyBorder="0" applyAlignment="0" applyProtection="0"/>
    <xf numFmtId="44"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0" fontId="52" fillId="0" borderId="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44" fontId="52" fillId="0" borderId="0" applyFont="0" applyFill="0" applyBorder="0" applyAlignment="0" applyProtection="0"/>
    <xf numFmtId="0" fontId="52" fillId="0" borderId="0"/>
    <xf numFmtId="43" fontId="52" fillId="0" borderId="0" applyFont="0" applyFill="0" applyBorder="0" applyAlignment="0" applyProtection="0"/>
    <xf numFmtId="43"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44"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44"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44"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0" fontId="52" fillId="0" borderId="0"/>
    <xf numFmtId="43" fontId="52" fillId="0" borderId="0" applyFont="0" applyFill="0" applyBorder="0" applyAlignment="0" applyProtection="0"/>
    <xf numFmtId="44"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44"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44" fontId="52" fillId="0" borderId="0" applyFont="0" applyFill="0" applyBorder="0" applyAlignment="0" applyProtection="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44" fontId="52" fillId="0" borderId="0" applyFont="0" applyFill="0" applyBorder="0" applyAlignment="0" applyProtection="0"/>
    <xf numFmtId="0" fontId="52" fillId="0" borderId="0"/>
    <xf numFmtId="0" fontId="52" fillId="0" borderId="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9"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0" fontId="52" fillId="0" borderId="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44" fontId="52" fillId="0" borderId="0" applyFont="0" applyFill="0" applyBorder="0" applyAlignment="0" applyProtection="0"/>
    <xf numFmtId="0" fontId="52" fillId="0" borderId="0"/>
    <xf numFmtId="43" fontId="52" fillId="0" borderId="0" applyFont="0" applyFill="0" applyBorder="0" applyAlignment="0" applyProtection="0"/>
    <xf numFmtId="43"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44"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44"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44"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0" fontId="52" fillId="0" borderId="0"/>
    <xf numFmtId="43" fontId="52" fillId="0" borderId="0" applyFont="0" applyFill="0" applyBorder="0" applyAlignment="0" applyProtection="0"/>
    <xf numFmtId="44"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44"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44" fontId="52" fillId="0" borderId="0" applyFont="0" applyFill="0" applyBorder="0" applyAlignment="0" applyProtection="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44" fontId="52" fillId="0" borderId="0" applyFont="0" applyFill="0" applyBorder="0" applyAlignment="0" applyProtection="0"/>
    <xf numFmtId="0" fontId="52" fillId="0" borderId="0"/>
    <xf numFmtId="0" fontId="52" fillId="0" borderId="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9"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0" fontId="52" fillId="0" borderId="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44" fontId="52" fillId="0" borderId="0" applyFont="0" applyFill="0" applyBorder="0" applyAlignment="0" applyProtection="0"/>
    <xf numFmtId="0" fontId="52" fillId="0" borderId="0"/>
    <xf numFmtId="43" fontId="52" fillId="0" borderId="0" applyFont="0" applyFill="0" applyBorder="0" applyAlignment="0" applyProtection="0"/>
    <xf numFmtId="43"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44"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44"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44"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0" fontId="52" fillId="0" borderId="0"/>
    <xf numFmtId="43" fontId="52" fillId="0" borderId="0" applyFont="0" applyFill="0" applyBorder="0" applyAlignment="0" applyProtection="0"/>
    <xf numFmtId="44"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44"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44" fontId="52" fillId="0" borderId="0" applyFont="0" applyFill="0" applyBorder="0" applyAlignment="0" applyProtection="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44" fontId="52" fillId="0" borderId="0" applyFont="0" applyFill="0" applyBorder="0" applyAlignment="0" applyProtection="0"/>
    <xf numFmtId="0" fontId="52" fillId="0" borderId="0"/>
    <xf numFmtId="0" fontId="52" fillId="0" borderId="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9"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4"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0" fontId="52" fillId="0" borderId="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44" fontId="52" fillId="0" borderId="0" applyFont="0" applyFill="0" applyBorder="0" applyAlignment="0" applyProtection="0"/>
    <xf numFmtId="0" fontId="52" fillId="0" borderId="0"/>
    <xf numFmtId="43" fontId="52" fillId="0" borderId="0" applyFont="0" applyFill="0" applyBorder="0" applyAlignment="0" applyProtection="0"/>
    <xf numFmtId="43"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44"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44"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44"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0" fontId="52" fillId="0" borderId="0"/>
    <xf numFmtId="43" fontId="52" fillId="0" borderId="0" applyFont="0" applyFill="0" applyBorder="0" applyAlignment="0" applyProtection="0"/>
    <xf numFmtId="44"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44"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44" fontId="52" fillId="0" borderId="0" applyFont="0" applyFill="0" applyBorder="0" applyAlignment="0" applyProtection="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44" fontId="52" fillId="0" borderId="0" applyFont="0" applyFill="0" applyBorder="0" applyAlignment="0" applyProtection="0"/>
    <xf numFmtId="0" fontId="52" fillId="0" borderId="0"/>
    <xf numFmtId="0" fontId="52" fillId="0" borderId="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9"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0" fontId="52" fillId="0" borderId="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44" fontId="52" fillId="0" borderId="0" applyFont="0" applyFill="0" applyBorder="0" applyAlignment="0" applyProtection="0"/>
    <xf numFmtId="0" fontId="52" fillId="0" borderId="0"/>
    <xf numFmtId="43" fontId="52" fillId="0" borderId="0" applyFont="0" applyFill="0" applyBorder="0" applyAlignment="0" applyProtection="0"/>
    <xf numFmtId="43"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44"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44"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44"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0" fontId="52" fillId="0" borderId="0"/>
    <xf numFmtId="43" fontId="52" fillId="0" borderId="0" applyFont="0" applyFill="0" applyBorder="0" applyAlignment="0" applyProtection="0"/>
    <xf numFmtId="44"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44"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44" fontId="52" fillId="0" borderId="0" applyFont="0" applyFill="0" applyBorder="0" applyAlignment="0" applyProtection="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44" fontId="52" fillId="0" borderId="0" applyFont="0" applyFill="0" applyBorder="0" applyAlignment="0" applyProtection="0"/>
    <xf numFmtId="0" fontId="52" fillId="0" borderId="0"/>
    <xf numFmtId="0" fontId="52" fillId="0" borderId="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9"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0" fontId="52" fillId="0" borderId="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44" fontId="52" fillId="0" borderId="0" applyFont="0" applyFill="0" applyBorder="0" applyAlignment="0" applyProtection="0"/>
    <xf numFmtId="0" fontId="52" fillId="0" borderId="0"/>
    <xf numFmtId="43" fontId="52" fillId="0" borderId="0" applyFont="0" applyFill="0" applyBorder="0" applyAlignment="0" applyProtection="0"/>
    <xf numFmtId="43"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44"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44"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44"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0" fontId="52" fillId="0" borderId="0"/>
    <xf numFmtId="43" fontId="52" fillId="0" borderId="0" applyFont="0" applyFill="0" applyBorder="0" applyAlignment="0" applyProtection="0"/>
    <xf numFmtId="44"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44"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44" fontId="52" fillId="0" borderId="0" applyFont="0" applyFill="0" applyBorder="0" applyAlignment="0" applyProtection="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44" fontId="52" fillId="0" borderId="0" applyFont="0" applyFill="0" applyBorder="0" applyAlignment="0" applyProtection="0"/>
    <xf numFmtId="0" fontId="52" fillId="0" borderId="0"/>
    <xf numFmtId="0" fontId="52" fillId="0" borderId="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9" fontId="52" fillId="0" borderId="0" applyFont="0" applyFill="0" applyBorder="0" applyAlignment="0" applyProtection="0"/>
    <xf numFmtId="0" fontId="26" fillId="0" borderId="0"/>
    <xf numFmtId="43"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43" fontId="52" fillId="0" borderId="0" applyFont="0" applyFill="0" applyBorder="0" applyAlignment="0" applyProtection="0"/>
    <xf numFmtId="44" fontId="52" fillId="0" borderId="0" applyFont="0" applyFill="0" applyBorder="0" applyAlignment="0" applyProtection="0"/>
    <xf numFmtId="0" fontId="52" fillId="0" borderId="0"/>
    <xf numFmtId="0" fontId="52" fillId="0" borderId="0"/>
    <xf numFmtId="0" fontId="52" fillId="0" borderId="0"/>
    <xf numFmtId="0" fontId="47"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43" fontId="52" fillId="0" borderId="0" applyFont="0" applyFill="0" applyBorder="0" applyAlignment="0" applyProtection="0"/>
    <xf numFmtId="44"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0" fontId="52" fillId="0" borderId="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44" fontId="52" fillId="0" borderId="0" applyFont="0" applyFill="0" applyBorder="0" applyAlignment="0" applyProtection="0"/>
    <xf numFmtId="0" fontId="52" fillId="0" borderId="0"/>
    <xf numFmtId="43" fontId="52" fillId="0" borderId="0" applyFont="0" applyFill="0" applyBorder="0" applyAlignment="0" applyProtection="0"/>
    <xf numFmtId="43"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44"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44"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44"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0" fontId="52" fillId="0" borderId="0"/>
    <xf numFmtId="43" fontId="52" fillId="0" borderId="0" applyFont="0" applyFill="0" applyBorder="0" applyAlignment="0" applyProtection="0"/>
    <xf numFmtId="44"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44"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44" fontId="52" fillId="0" borderId="0" applyFont="0" applyFill="0" applyBorder="0" applyAlignment="0" applyProtection="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44" fontId="52" fillId="0" borderId="0" applyFont="0" applyFill="0" applyBorder="0" applyAlignment="0" applyProtection="0"/>
    <xf numFmtId="0" fontId="52" fillId="0" borderId="0"/>
    <xf numFmtId="0" fontId="52" fillId="0" borderId="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9"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0" fontId="52" fillId="0" borderId="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44" fontId="52" fillId="0" borderId="0" applyFont="0" applyFill="0" applyBorder="0" applyAlignment="0" applyProtection="0"/>
    <xf numFmtId="0" fontId="52" fillId="0" borderId="0"/>
    <xf numFmtId="43" fontId="52" fillId="0" borderId="0" applyFont="0" applyFill="0" applyBorder="0" applyAlignment="0" applyProtection="0"/>
    <xf numFmtId="43"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44"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44"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44"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0" fontId="52" fillId="0" borderId="0"/>
    <xf numFmtId="43" fontId="52" fillId="0" borderId="0" applyFont="0" applyFill="0" applyBorder="0" applyAlignment="0" applyProtection="0"/>
    <xf numFmtId="44"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44"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44" fontId="52" fillId="0" borderId="0" applyFont="0" applyFill="0" applyBorder="0" applyAlignment="0" applyProtection="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44" fontId="52" fillId="0" borderId="0" applyFont="0" applyFill="0" applyBorder="0" applyAlignment="0" applyProtection="0"/>
    <xf numFmtId="0" fontId="52" fillId="0" borderId="0"/>
    <xf numFmtId="0" fontId="52" fillId="0" borderId="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9"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0" fontId="52" fillId="0" borderId="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44" fontId="52" fillId="0" borderId="0" applyFont="0" applyFill="0" applyBorder="0" applyAlignment="0" applyProtection="0"/>
    <xf numFmtId="0" fontId="52" fillId="0" borderId="0"/>
    <xf numFmtId="43" fontId="52" fillId="0" borderId="0" applyFont="0" applyFill="0" applyBorder="0" applyAlignment="0" applyProtection="0"/>
    <xf numFmtId="43"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44"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44"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44"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0" fontId="52" fillId="0" borderId="0"/>
    <xf numFmtId="43" fontId="52" fillId="0" borderId="0" applyFont="0" applyFill="0" applyBorder="0" applyAlignment="0" applyProtection="0"/>
    <xf numFmtId="44"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44"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44" fontId="52" fillId="0" borderId="0" applyFont="0" applyFill="0" applyBorder="0" applyAlignment="0" applyProtection="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44" fontId="52" fillId="0" borderId="0" applyFont="0" applyFill="0" applyBorder="0" applyAlignment="0" applyProtection="0"/>
    <xf numFmtId="0" fontId="52" fillId="0" borderId="0"/>
    <xf numFmtId="0" fontId="52" fillId="0" borderId="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9" fontId="52" fillId="0" borderId="0" applyFont="0" applyFill="0" applyBorder="0" applyAlignment="0" applyProtection="0"/>
    <xf numFmtId="0" fontId="52" fillId="0" borderId="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0" fontId="52" fillId="0" borderId="0"/>
    <xf numFmtId="0" fontId="52" fillId="0" borderId="0"/>
    <xf numFmtId="0" fontId="52" fillId="0" borderId="0"/>
    <xf numFmtId="43" fontId="52" fillId="0" borderId="0" applyFont="0" applyFill="0" applyBorder="0" applyAlignment="0" applyProtection="0"/>
    <xf numFmtId="44" fontId="52" fillId="0" borderId="0" applyFont="0" applyFill="0" applyBorder="0" applyAlignment="0" applyProtection="0"/>
    <xf numFmtId="43"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44"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44"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44"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44" fontId="52" fillId="0" borderId="0" applyFont="0" applyFill="0" applyBorder="0" applyAlignment="0" applyProtection="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44" fontId="52" fillId="0" borderId="0" applyFont="0" applyFill="0" applyBorder="0" applyAlignment="0" applyProtection="0"/>
    <xf numFmtId="0" fontId="52" fillId="0" borderId="0"/>
    <xf numFmtId="0" fontId="52" fillId="0" borderId="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9"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0" fontId="52" fillId="0" borderId="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44" fontId="52" fillId="0" borderId="0" applyFont="0" applyFill="0" applyBorder="0" applyAlignment="0" applyProtection="0"/>
    <xf numFmtId="0" fontId="52" fillId="0" borderId="0"/>
    <xf numFmtId="43" fontId="52" fillId="0" borderId="0" applyFont="0" applyFill="0" applyBorder="0" applyAlignment="0" applyProtection="0"/>
    <xf numFmtId="43"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44"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44"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44"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0" fontId="52" fillId="0" borderId="0"/>
    <xf numFmtId="43" fontId="52" fillId="0" borderId="0" applyFont="0" applyFill="0" applyBorder="0" applyAlignment="0" applyProtection="0"/>
    <xf numFmtId="44"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44"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44" fontId="52" fillId="0" borderId="0" applyFont="0" applyFill="0" applyBorder="0" applyAlignment="0" applyProtection="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44" fontId="52" fillId="0" borderId="0" applyFont="0" applyFill="0" applyBorder="0" applyAlignment="0" applyProtection="0"/>
    <xf numFmtId="0" fontId="52" fillId="0" borderId="0"/>
    <xf numFmtId="0" fontId="52" fillId="0" borderId="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9"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0" fontId="52" fillId="0" borderId="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44" fontId="52" fillId="0" borderId="0" applyFont="0" applyFill="0" applyBorder="0" applyAlignment="0" applyProtection="0"/>
    <xf numFmtId="0" fontId="52" fillId="0" borderId="0"/>
    <xf numFmtId="43" fontId="52" fillId="0" borderId="0" applyFont="0" applyFill="0" applyBorder="0" applyAlignment="0" applyProtection="0"/>
    <xf numFmtId="43"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44"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44"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44"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0" fontId="52" fillId="0" borderId="0"/>
    <xf numFmtId="43" fontId="52" fillId="0" borderId="0" applyFont="0" applyFill="0" applyBorder="0" applyAlignment="0" applyProtection="0"/>
    <xf numFmtId="44"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44"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44" fontId="52" fillId="0" borderId="0" applyFont="0" applyFill="0" applyBorder="0" applyAlignment="0" applyProtection="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44" fontId="52" fillId="0" borderId="0" applyFont="0" applyFill="0" applyBorder="0" applyAlignment="0" applyProtection="0"/>
    <xf numFmtId="0" fontId="52" fillId="0" borderId="0"/>
    <xf numFmtId="0" fontId="52" fillId="0" borderId="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9"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4"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0" fontId="52" fillId="0" borderId="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44" fontId="52" fillId="0" borderId="0" applyFont="0" applyFill="0" applyBorder="0" applyAlignment="0" applyProtection="0"/>
    <xf numFmtId="0" fontId="52" fillId="0" borderId="0"/>
    <xf numFmtId="43" fontId="52" fillId="0" borderId="0" applyFont="0" applyFill="0" applyBorder="0" applyAlignment="0" applyProtection="0"/>
    <xf numFmtId="43"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44"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44"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44"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0" fontId="52" fillId="0" borderId="0"/>
    <xf numFmtId="43" fontId="52" fillId="0" borderId="0" applyFont="0" applyFill="0" applyBorder="0" applyAlignment="0" applyProtection="0"/>
    <xf numFmtId="44"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44"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44" fontId="52" fillId="0" borderId="0" applyFont="0" applyFill="0" applyBorder="0" applyAlignment="0" applyProtection="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44" fontId="52" fillId="0" borderId="0" applyFont="0" applyFill="0" applyBorder="0" applyAlignment="0" applyProtection="0"/>
    <xf numFmtId="0" fontId="52" fillId="0" borderId="0"/>
    <xf numFmtId="0" fontId="52" fillId="0" borderId="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9"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0" fontId="52" fillId="0" borderId="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44" fontId="52" fillId="0" borderId="0" applyFont="0" applyFill="0" applyBorder="0" applyAlignment="0" applyProtection="0"/>
    <xf numFmtId="0" fontId="52" fillId="0" borderId="0"/>
    <xf numFmtId="43" fontId="52" fillId="0" borderId="0" applyFont="0" applyFill="0" applyBorder="0" applyAlignment="0" applyProtection="0"/>
    <xf numFmtId="43"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44"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44"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44"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0" fontId="52" fillId="0" borderId="0"/>
    <xf numFmtId="43" fontId="52" fillId="0" borderId="0" applyFont="0" applyFill="0" applyBorder="0" applyAlignment="0" applyProtection="0"/>
    <xf numFmtId="44"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44"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44" fontId="52" fillId="0" borderId="0" applyFont="0" applyFill="0" applyBorder="0" applyAlignment="0" applyProtection="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44" fontId="52" fillId="0" borderId="0" applyFont="0" applyFill="0" applyBorder="0" applyAlignment="0" applyProtection="0"/>
    <xf numFmtId="0" fontId="52" fillId="0" borderId="0"/>
    <xf numFmtId="0" fontId="52" fillId="0" borderId="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9"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0" fontId="52" fillId="0" borderId="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44" fontId="52" fillId="0" borderId="0" applyFont="0" applyFill="0" applyBorder="0" applyAlignment="0" applyProtection="0"/>
    <xf numFmtId="0" fontId="52" fillId="0" borderId="0"/>
    <xf numFmtId="43" fontId="52" fillId="0" borderId="0" applyFont="0" applyFill="0" applyBorder="0" applyAlignment="0" applyProtection="0"/>
    <xf numFmtId="43"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44"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44"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44"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0" fontId="52" fillId="0" borderId="0"/>
    <xf numFmtId="43" fontId="52" fillId="0" borderId="0" applyFont="0" applyFill="0" applyBorder="0" applyAlignment="0" applyProtection="0"/>
    <xf numFmtId="44"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44"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44" fontId="52" fillId="0" borderId="0" applyFont="0" applyFill="0" applyBorder="0" applyAlignment="0" applyProtection="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44" fontId="52" fillId="0" borderId="0" applyFont="0" applyFill="0" applyBorder="0" applyAlignment="0" applyProtection="0"/>
    <xf numFmtId="0" fontId="52" fillId="0" borderId="0"/>
    <xf numFmtId="0" fontId="52" fillId="0" borderId="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9" fontId="52" fillId="0" borderId="0" applyFont="0" applyFill="0" applyBorder="0" applyAlignment="0" applyProtection="0"/>
    <xf numFmtId="0" fontId="52" fillId="0" borderId="0"/>
    <xf numFmtId="43" fontId="52" fillId="0" borderId="0" applyFont="0" applyFill="0" applyBorder="0" applyAlignment="0" applyProtection="0"/>
    <xf numFmtId="0" fontId="52" fillId="0" borderId="0"/>
    <xf numFmtId="0" fontId="14" fillId="4" borderId="0" applyNumberFormat="0" applyBorder="0" applyAlignment="0" applyProtection="0"/>
    <xf numFmtId="43" fontId="54"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0" fontId="14" fillId="11" borderId="0" applyNumberFormat="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4"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14" fillId="8" borderId="0" applyNumberFormat="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4"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14" fillId="7" borderId="0" applyNumberFormat="0" applyBorder="0" applyAlignment="0" applyProtection="0"/>
    <xf numFmtId="43"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0" fontId="52" fillId="0" borderId="0"/>
    <xf numFmtId="43" fontId="52" fillId="0" borderId="0" applyFont="0" applyFill="0" applyBorder="0" applyAlignment="0" applyProtection="0"/>
    <xf numFmtId="44"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14" fillId="4" borderId="0" applyNumberFormat="0" applyBorder="0" applyAlignment="0" applyProtection="0"/>
    <xf numFmtId="43" fontId="54"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14" fillId="7" borderId="0" applyNumberFormat="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26"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14" fillId="4" borderId="0" applyNumberFormat="0" applyBorder="0" applyAlignment="0" applyProtection="0"/>
    <xf numFmtId="0" fontId="14" fillId="4" borderId="0" applyNumberFormat="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29"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0" fontId="52" fillId="0" borderId="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26" fillId="0" borderId="0"/>
    <xf numFmtId="0" fontId="26" fillId="0" borderId="0"/>
    <xf numFmtId="0" fontId="26"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26" fillId="0" borderId="0"/>
    <xf numFmtId="0" fontId="26" fillId="0" borderId="0"/>
    <xf numFmtId="0" fontId="26"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52" fillId="0" borderId="0"/>
    <xf numFmtId="0" fontId="52" fillId="0" borderId="0"/>
    <xf numFmtId="0" fontId="52" fillId="0" borderId="0"/>
    <xf numFmtId="0" fontId="52" fillId="0" borderId="0"/>
    <xf numFmtId="0" fontId="29" fillId="0" borderId="0"/>
    <xf numFmtId="0" fontId="29" fillId="0" borderId="0"/>
    <xf numFmtId="0" fontId="29"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29"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14" fillId="13" borderId="0" applyNumberFormat="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18" fillId="5" borderId="7" applyNumberFormat="0" applyFont="0" applyAlignment="0" applyProtection="0"/>
    <xf numFmtId="0" fontId="18" fillId="5" borderId="7" applyNumberFormat="0" applyFont="0" applyAlignment="0" applyProtection="0"/>
    <xf numFmtId="0" fontId="14" fillId="4" borderId="0" applyNumberFormat="0" applyBorder="0" applyAlignment="0" applyProtection="0"/>
    <xf numFmtId="0" fontId="14" fillId="4" borderId="0" applyNumberFormat="0" applyBorder="0" applyAlignment="0" applyProtection="0"/>
    <xf numFmtId="0" fontId="14" fillId="8" borderId="0" applyNumberFormat="0" applyBorder="0" applyAlignment="0" applyProtection="0"/>
    <xf numFmtId="0" fontId="47" fillId="0" borderId="0"/>
    <xf numFmtId="0" fontId="47" fillId="0" borderId="0"/>
    <xf numFmtId="0" fontId="47"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7" fillId="0" borderId="0"/>
    <xf numFmtId="0" fontId="47" fillId="0" borderId="0"/>
    <xf numFmtId="0" fontId="47"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9" fillId="0" borderId="0"/>
    <xf numFmtId="0" fontId="49" fillId="0" borderId="0"/>
    <xf numFmtId="0" fontId="49" fillId="0" borderId="0"/>
    <xf numFmtId="0" fontId="49" fillId="0" borderId="0"/>
    <xf numFmtId="0" fontId="14" fillId="11"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47" fillId="0" borderId="0"/>
    <xf numFmtId="0" fontId="14" fillId="11" borderId="0" applyNumberFormat="0" applyBorder="0" applyAlignment="0" applyProtection="0"/>
    <xf numFmtId="0" fontId="49" fillId="0" borderId="0"/>
    <xf numFmtId="0" fontId="48" fillId="5" borderId="7" applyNumberFormat="0" applyFont="0" applyAlignment="0" applyProtection="0"/>
    <xf numFmtId="0" fontId="14" fillId="7" borderId="0" applyNumberFormat="0" applyBorder="0" applyAlignment="0" applyProtection="0"/>
    <xf numFmtId="0" fontId="14" fillId="8" borderId="0" applyNumberFormat="0" applyBorder="0" applyAlignment="0" applyProtection="0"/>
    <xf numFmtId="0" fontId="52" fillId="0" borderId="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14" fillId="4"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7" borderId="0" applyNumberFormat="0" applyBorder="0" applyAlignment="0" applyProtection="0"/>
    <xf numFmtId="0" fontId="14" fillId="13" borderId="0" applyNumberFormat="0" applyBorder="0" applyAlignment="0" applyProtection="0"/>
    <xf numFmtId="0" fontId="14" fillId="7" borderId="0" applyNumberFormat="0" applyBorder="0" applyAlignment="0" applyProtection="0"/>
    <xf numFmtId="0" fontId="14" fillId="13"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7"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52" fillId="0" borderId="0"/>
    <xf numFmtId="0" fontId="52" fillId="0" borderId="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43" fontId="52" fillId="0" borderId="0" applyFont="0" applyFill="0" applyBorder="0" applyAlignment="0" applyProtection="0"/>
    <xf numFmtId="43" fontId="52" fillId="0" borderId="0" applyFont="0" applyFill="0" applyBorder="0" applyAlignment="0" applyProtection="0"/>
    <xf numFmtId="44"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0" fontId="52" fillId="0" borderId="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44" fontId="52" fillId="0" borderId="0" applyFont="0" applyFill="0" applyBorder="0" applyAlignment="0" applyProtection="0"/>
    <xf numFmtId="0" fontId="52" fillId="0" borderId="0"/>
    <xf numFmtId="43" fontId="52" fillId="0" borderId="0" applyFont="0" applyFill="0" applyBorder="0" applyAlignment="0" applyProtection="0"/>
    <xf numFmtId="43"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44"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44"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44"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0" fontId="52" fillId="0" borderId="0"/>
    <xf numFmtId="43" fontId="52" fillId="0" borderId="0" applyFont="0" applyFill="0" applyBorder="0" applyAlignment="0" applyProtection="0"/>
    <xf numFmtId="44"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44"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44" fontId="52" fillId="0" borderId="0" applyFont="0" applyFill="0" applyBorder="0" applyAlignment="0" applyProtection="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44" fontId="52" fillId="0" borderId="0" applyFont="0" applyFill="0" applyBorder="0" applyAlignment="0" applyProtection="0"/>
    <xf numFmtId="0" fontId="52" fillId="0" borderId="0"/>
    <xf numFmtId="0" fontId="52" fillId="0" borderId="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9"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0" fontId="52" fillId="0" borderId="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44" fontId="52" fillId="0" borderId="0" applyFont="0" applyFill="0" applyBorder="0" applyAlignment="0" applyProtection="0"/>
    <xf numFmtId="0" fontId="52" fillId="0" borderId="0"/>
    <xf numFmtId="43" fontId="52" fillId="0" borderId="0" applyFont="0" applyFill="0" applyBorder="0" applyAlignment="0" applyProtection="0"/>
    <xf numFmtId="43"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44"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44"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44"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0" fontId="52" fillId="0" borderId="0"/>
    <xf numFmtId="43" fontId="52" fillId="0" borderId="0" applyFont="0" applyFill="0" applyBorder="0" applyAlignment="0" applyProtection="0"/>
    <xf numFmtId="44"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44"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44" fontId="52" fillId="0" borderId="0" applyFont="0" applyFill="0" applyBorder="0" applyAlignment="0" applyProtection="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44" fontId="52" fillId="0" borderId="0" applyFont="0" applyFill="0" applyBorder="0" applyAlignment="0" applyProtection="0"/>
    <xf numFmtId="0" fontId="52" fillId="0" borderId="0"/>
    <xf numFmtId="0" fontId="52" fillId="0" borderId="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9"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0" fontId="52" fillId="0" borderId="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44" fontId="52" fillId="0" borderId="0" applyFont="0" applyFill="0" applyBorder="0" applyAlignment="0" applyProtection="0"/>
    <xf numFmtId="0" fontId="52" fillId="0" borderId="0"/>
    <xf numFmtId="43" fontId="52" fillId="0" borderId="0" applyFont="0" applyFill="0" applyBorder="0" applyAlignment="0" applyProtection="0"/>
    <xf numFmtId="43"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44"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44"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44"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0" fontId="52" fillId="0" borderId="0"/>
    <xf numFmtId="43" fontId="52" fillId="0" borderId="0" applyFont="0" applyFill="0" applyBorder="0" applyAlignment="0" applyProtection="0"/>
    <xf numFmtId="44"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44"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44" fontId="52" fillId="0" borderId="0" applyFont="0" applyFill="0" applyBorder="0" applyAlignment="0" applyProtection="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44" fontId="52" fillId="0" borderId="0" applyFont="0" applyFill="0" applyBorder="0" applyAlignment="0" applyProtection="0"/>
    <xf numFmtId="0" fontId="52" fillId="0" borderId="0"/>
    <xf numFmtId="0" fontId="52" fillId="0" borderId="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9" fontId="52" fillId="0" borderId="0" applyFont="0" applyFill="0" applyBorder="0" applyAlignment="0" applyProtection="0"/>
    <xf numFmtId="43"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43" fontId="52" fillId="0" borderId="0" applyFont="0" applyFill="0" applyBorder="0" applyAlignment="0" applyProtection="0"/>
    <xf numFmtId="44"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43" fontId="52" fillId="0" borderId="0" applyFont="0" applyFill="0" applyBorder="0" applyAlignment="0" applyProtection="0"/>
    <xf numFmtId="44"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0" fontId="52" fillId="0" borderId="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44" fontId="52" fillId="0" borderId="0" applyFont="0" applyFill="0" applyBorder="0" applyAlignment="0" applyProtection="0"/>
    <xf numFmtId="0" fontId="52" fillId="0" borderId="0"/>
    <xf numFmtId="43" fontId="52" fillId="0" borderId="0" applyFont="0" applyFill="0" applyBorder="0" applyAlignment="0" applyProtection="0"/>
    <xf numFmtId="43"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44"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44"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44"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0" fontId="52" fillId="0" borderId="0"/>
    <xf numFmtId="43" fontId="52" fillId="0" borderId="0" applyFont="0" applyFill="0" applyBorder="0" applyAlignment="0" applyProtection="0"/>
    <xf numFmtId="44"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44"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44" fontId="52" fillId="0" borderId="0" applyFont="0" applyFill="0" applyBorder="0" applyAlignment="0" applyProtection="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44" fontId="52" fillId="0" borderId="0" applyFont="0" applyFill="0" applyBorder="0" applyAlignment="0" applyProtection="0"/>
    <xf numFmtId="0" fontId="52" fillId="0" borderId="0"/>
    <xf numFmtId="0" fontId="52" fillId="0" borderId="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9"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0" fontId="52" fillId="0" borderId="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44" fontId="52" fillId="0" borderId="0" applyFont="0" applyFill="0" applyBorder="0" applyAlignment="0" applyProtection="0"/>
    <xf numFmtId="0" fontId="52" fillId="0" borderId="0"/>
    <xf numFmtId="43" fontId="52" fillId="0" borderId="0" applyFont="0" applyFill="0" applyBorder="0" applyAlignment="0" applyProtection="0"/>
    <xf numFmtId="43"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44"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44"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44"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0" fontId="52" fillId="0" borderId="0"/>
    <xf numFmtId="43" fontId="52" fillId="0" borderId="0" applyFont="0" applyFill="0" applyBorder="0" applyAlignment="0" applyProtection="0"/>
    <xf numFmtId="44"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44"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44" fontId="52" fillId="0" borderId="0" applyFont="0" applyFill="0" applyBorder="0" applyAlignment="0" applyProtection="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44" fontId="52" fillId="0" borderId="0" applyFont="0" applyFill="0" applyBorder="0" applyAlignment="0" applyProtection="0"/>
    <xf numFmtId="0" fontId="52" fillId="0" borderId="0"/>
    <xf numFmtId="0" fontId="52" fillId="0" borderId="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9"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0" fontId="52" fillId="0" borderId="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44" fontId="52" fillId="0" borderId="0" applyFont="0" applyFill="0" applyBorder="0" applyAlignment="0" applyProtection="0"/>
    <xf numFmtId="0" fontId="52" fillId="0" borderId="0"/>
    <xf numFmtId="43" fontId="52" fillId="0" borderId="0" applyFont="0" applyFill="0" applyBorder="0" applyAlignment="0" applyProtection="0"/>
    <xf numFmtId="43"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44"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44"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44"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0" fontId="52" fillId="0" borderId="0"/>
    <xf numFmtId="43" fontId="52" fillId="0" borderId="0" applyFont="0" applyFill="0" applyBorder="0" applyAlignment="0" applyProtection="0"/>
    <xf numFmtId="44"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44"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44" fontId="52" fillId="0" borderId="0" applyFont="0" applyFill="0" applyBorder="0" applyAlignment="0" applyProtection="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44" fontId="52" fillId="0" borderId="0" applyFont="0" applyFill="0" applyBorder="0" applyAlignment="0" applyProtection="0"/>
    <xf numFmtId="0" fontId="52" fillId="0" borderId="0"/>
    <xf numFmtId="0" fontId="52" fillId="0" borderId="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9" fontId="52" fillId="0" borderId="0" applyFont="0" applyFill="0" applyBorder="0" applyAlignment="0" applyProtection="0"/>
    <xf numFmtId="0" fontId="52" fillId="0" borderId="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0" fontId="52" fillId="0" borderId="0"/>
    <xf numFmtId="0" fontId="52" fillId="0" borderId="0"/>
    <xf numFmtId="0" fontId="52" fillId="0" borderId="0"/>
    <xf numFmtId="43" fontId="52" fillId="0" borderId="0" applyFont="0" applyFill="0" applyBorder="0" applyAlignment="0" applyProtection="0"/>
    <xf numFmtId="44" fontId="52" fillId="0" borderId="0" applyFont="0" applyFill="0" applyBorder="0" applyAlignment="0" applyProtection="0"/>
    <xf numFmtId="43"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44"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44"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44"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44" fontId="52" fillId="0" borderId="0" applyFont="0" applyFill="0" applyBorder="0" applyAlignment="0" applyProtection="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44" fontId="52" fillId="0" borderId="0" applyFont="0" applyFill="0" applyBorder="0" applyAlignment="0" applyProtection="0"/>
    <xf numFmtId="0" fontId="52" fillId="0" borderId="0"/>
    <xf numFmtId="0" fontId="52" fillId="0" borderId="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9"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0" fontId="52" fillId="0" borderId="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44" fontId="52" fillId="0" borderId="0" applyFont="0" applyFill="0" applyBorder="0" applyAlignment="0" applyProtection="0"/>
    <xf numFmtId="0" fontId="52" fillId="0" borderId="0"/>
    <xf numFmtId="43" fontId="52" fillId="0" borderId="0" applyFont="0" applyFill="0" applyBorder="0" applyAlignment="0" applyProtection="0"/>
    <xf numFmtId="43"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44"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44"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44"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0" fontId="52" fillId="0" borderId="0"/>
    <xf numFmtId="43" fontId="52" fillId="0" borderId="0" applyFont="0" applyFill="0" applyBorder="0" applyAlignment="0" applyProtection="0"/>
    <xf numFmtId="44"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44"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44" fontId="52" fillId="0" borderId="0" applyFont="0" applyFill="0" applyBorder="0" applyAlignment="0" applyProtection="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44" fontId="52" fillId="0" borderId="0" applyFont="0" applyFill="0" applyBorder="0" applyAlignment="0" applyProtection="0"/>
    <xf numFmtId="0" fontId="52" fillId="0" borderId="0"/>
    <xf numFmtId="0" fontId="52" fillId="0" borderId="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9"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0" fontId="52" fillId="0" borderId="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44" fontId="52" fillId="0" borderId="0" applyFont="0" applyFill="0" applyBorder="0" applyAlignment="0" applyProtection="0"/>
    <xf numFmtId="0" fontId="52" fillId="0" borderId="0"/>
    <xf numFmtId="43" fontId="52" fillId="0" borderId="0" applyFont="0" applyFill="0" applyBorder="0" applyAlignment="0" applyProtection="0"/>
    <xf numFmtId="43"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44"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44"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44"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0" fontId="52" fillId="0" borderId="0"/>
    <xf numFmtId="43" fontId="52" fillId="0" borderId="0" applyFont="0" applyFill="0" applyBorder="0" applyAlignment="0" applyProtection="0"/>
    <xf numFmtId="44"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44"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44" fontId="52" fillId="0" borderId="0" applyFont="0" applyFill="0" applyBorder="0" applyAlignment="0" applyProtection="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44" fontId="52" fillId="0" borderId="0" applyFont="0" applyFill="0" applyBorder="0" applyAlignment="0" applyProtection="0"/>
    <xf numFmtId="0" fontId="52" fillId="0" borderId="0"/>
    <xf numFmtId="0" fontId="52" fillId="0" borderId="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9"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4"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0" fontId="52" fillId="0" borderId="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44" fontId="52" fillId="0" borderId="0" applyFont="0" applyFill="0" applyBorder="0" applyAlignment="0" applyProtection="0"/>
    <xf numFmtId="0" fontId="52" fillId="0" borderId="0"/>
    <xf numFmtId="43" fontId="52" fillId="0" borderId="0" applyFont="0" applyFill="0" applyBorder="0" applyAlignment="0" applyProtection="0"/>
    <xf numFmtId="43"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44"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44"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44"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0" fontId="52" fillId="0" borderId="0"/>
    <xf numFmtId="43" fontId="52" fillId="0" borderId="0" applyFont="0" applyFill="0" applyBorder="0" applyAlignment="0" applyProtection="0"/>
    <xf numFmtId="44"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44"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44" fontId="52" fillId="0" borderId="0" applyFont="0" applyFill="0" applyBorder="0" applyAlignment="0" applyProtection="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44" fontId="52" fillId="0" borderId="0" applyFont="0" applyFill="0" applyBorder="0" applyAlignment="0" applyProtection="0"/>
    <xf numFmtId="0" fontId="52" fillId="0" borderId="0"/>
    <xf numFmtId="0" fontId="52" fillId="0" borderId="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9"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0" fontId="52" fillId="0" borderId="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44" fontId="52" fillId="0" borderId="0" applyFont="0" applyFill="0" applyBorder="0" applyAlignment="0" applyProtection="0"/>
    <xf numFmtId="0" fontId="52" fillId="0" borderId="0"/>
    <xf numFmtId="43" fontId="52" fillId="0" borderId="0" applyFont="0" applyFill="0" applyBorder="0" applyAlignment="0" applyProtection="0"/>
    <xf numFmtId="43"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44"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44"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44"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0" fontId="52" fillId="0" borderId="0"/>
    <xf numFmtId="43" fontId="52" fillId="0" borderId="0" applyFont="0" applyFill="0" applyBorder="0" applyAlignment="0" applyProtection="0"/>
    <xf numFmtId="44"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44"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44" fontId="52" fillId="0" borderId="0" applyFont="0" applyFill="0" applyBorder="0" applyAlignment="0" applyProtection="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44" fontId="52" fillId="0" borderId="0" applyFont="0" applyFill="0" applyBorder="0" applyAlignment="0" applyProtection="0"/>
    <xf numFmtId="0" fontId="52" fillId="0" borderId="0"/>
    <xf numFmtId="0" fontId="52" fillId="0" borderId="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9"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0" fontId="52" fillId="0" borderId="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44" fontId="52" fillId="0" borderId="0" applyFont="0" applyFill="0" applyBorder="0" applyAlignment="0" applyProtection="0"/>
    <xf numFmtId="0" fontId="52" fillId="0" borderId="0"/>
    <xf numFmtId="43" fontId="52" fillId="0" borderId="0" applyFont="0" applyFill="0" applyBorder="0" applyAlignment="0" applyProtection="0"/>
    <xf numFmtId="43"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44"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44"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44"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0" fontId="52" fillId="0" borderId="0"/>
    <xf numFmtId="43" fontId="52" fillId="0" borderId="0" applyFont="0" applyFill="0" applyBorder="0" applyAlignment="0" applyProtection="0"/>
    <xf numFmtId="44"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44"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44" fontId="52" fillId="0" borderId="0" applyFont="0" applyFill="0" applyBorder="0" applyAlignment="0" applyProtection="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44" fontId="52" fillId="0" borderId="0" applyFont="0" applyFill="0" applyBorder="0" applyAlignment="0" applyProtection="0"/>
    <xf numFmtId="0" fontId="52" fillId="0" borderId="0"/>
    <xf numFmtId="0" fontId="52" fillId="0" borderId="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9" fontId="52" fillId="0" borderId="0" applyFont="0" applyFill="0" applyBorder="0" applyAlignment="0" applyProtection="0"/>
    <xf numFmtId="0" fontId="52" fillId="0" borderId="0"/>
    <xf numFmtId="43" fontId="52" fillId="0" borderId="0" applyFont="0" applyFill="0" applyBorder="0" applyAlignment="0" applyProtection="0"/>
    <xf numFmtId="0" fontId="52" fillId="0" borderId="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0" fontId="52" fillId="0" borderId="0"/>
    <xf numFmtId="43" fontId="52" fillId="0" borderId="0" applyFont="0" applyFill="0" applyBorder="0" applyAlignment="0" applyProtection="0"/>
    <xf numFmtId="44"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0" fontId="52" fillId="0" borderId="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cellStyleXfs>
  <cellXfs count="535">
    <xf numFmtId="0" fontId="0" fillId="0" borderId="0" xfId="0"/>
    <xf numFmtId="0" fontId="0" fillId="0" borderId="0" xfId="0" applyProtection="1"/>
    <xf numFmtId="0" fontId="0" fillId="0" borderId="0" xfId="0" applyFill="1" applyAlignment="1" applyProtection="1">
      <alignment horizontal="center"/>
    </xf>
    <xf numFmtId="0" fontId="0" fillId="0" borderId="0" xfId="0" applyAlignment="1" applyProtection="1">
      <alignment wrapText="1"/>
    </xf>
    <xf numFmtId="0" fontId="0" fillId="0" borderId="0" xfId="0" applyFill="1" applyProtection="1"/>
    <xf numFmtId="0" fontId="0" fillId="0" borderId="0" xfId="0" applyFill="1" applyAlignment="1" applyProtection="1">
      <alignment wrapText="1"/>
    </xf>
    <xf numFmtId="0" fontId="60" fillId="21" borderId="10" xfId="0" applyFont="1" applyFill="1" applyBorder="1" applyAlignment="1" applyProtection="1">
      <alignment horizontal="center" wrapText="1"/>
    </xf>
    <xf numFmtId="41" fontId="61" fillId="0" borderId="0" xfId="0" applyNumberFormat="1" applyFont="1" applyFill="1" applyAlignment="1" applyProtection="1">
      <alignment wrapText="1"/>
    </xf>
    <xf numFmtId="41" fontId="62" fillId="0" borderId="0" xfId="0" applyNumberFormat="1" applyFont="1" applyFill="1" applyAlignment="1" applyProtection="1">
      <alignment wrapText="1"/>
    </xf>
    <xf numFmtId="41" fontId="61" fillId="0" borderId="0" xfId="331" applyNumberFormat="1" applyFont="1" applyFill="1" applyAlignment="1" applyProtection="1">
      <alignment wrapText="1"/>
    </xf>
    <xf numFmtId="41" fontId="61" fillId="0" borderId="0" xfId="0" applyNumberFormat="1" applyFont="1" applyAlignment="1" applyProtection="1">
      <alignment wrapText="1"/>
    </xf>
    <xf numFmtId="41" fontId="61" fillId="21" borderId="11" xfId="0" applyNumberFormat="1" applyFont="1" applyFill="1" applyBorder="1" applyAlignment="1" applyProtection="1">
      <alignment wrapText="1"/>
    </xf>
    <xf numFmtId="41" fontId="61" fillId="21" borderId="12" xfId="0" applyNumberFormat="1" applyFont="1" applyFill="1" applyBorder="1" applyAlignment="1" applyProtection="1">
      <alignment wrapText="1"/>
    </xf>
    <xf numFmtId="164" fontId="60" fillId="21" borderId="12" xfId="331" applyNumberFormat="1" applyFont="1" applyFill="1" applyBorder="1" applyAlignment="1" applyProtection="1">
      <alignment horizontal="center" wrapText="1"/>
    </xf>
    <xf numFmtId="0" fontId="0" fillId="21" borderId="0" xfId="0" applyFill="1" applyAlignment="1" applyProtection="1">
      <alignment wrapText="1"/>
    </xf>
    <xf numFmtId="0" fontId="0" fillId="0" borderId="0" xfId="0" applyAlignment="1" applyProtection="1">
      <alignment wrapText="1"/>
      <protection locked="0"/>
    </xf>
    <xf numFmtId="0" fontId="63" fillId="0" borderId="0" xfId="0" applyFont="1" applyProtection="1"/>
    <xf numFmtId="0" fontId="0" fillId="0" borderId="0" xfId="0" applyAlignment="1" applyProtection="1">
      <protection locked="0"/>
    </xf>
    <xf numFmtId="0" fontId="58" fillId="0" borderId="0" xfId="0" applyFont="1" applyFill="1" applyBorder="1" applyAlignment="1" applyProtection="1">
      <alignment horizontal="center"/>
    </xf>
    <xf numFmtId="0" fontId="0" fillId="0" borderId="0" xfId="0" applyFill="1" applyAlignment="1" applyProtection="1">
      <alignment wrapText="1"/>
      <protection locked="0"/>
    </xf>
    <xf numFmtId="0" fontId="64" fillId="21" borderId="10" xfId="0" applyFont="1" applyFill="1" applyBorder="1" applyAlignment="1" applyProtection="1">
      <alignment horizontal="center" vertical="center" wrapText="1"/>
    </xf>
    <xf numFmtId="0" fontId="64" fillId="0" borderId="0" xfId="0" applyFont="1" applyFill="1" applyAlignment="1" applyProtection="1">
      <alignment horizontal="center" vertical="center"/>
    </xf>
    <xf numFmtId="0" fontId="64" fillId="0" borderId="0" xfId="0" applyFont="1" applyAlignment="1" applyProtection="1">
      <alignment horizontal="center" vertical="center"/>
    </xf>
    <xf numFmtId="0" fontId="64" fillId="21" borderId="13" xfId="0" applyFont="1" applyFill="1" applyBorder="1" applyAlignment="1" applyProtection="1">
      <alignment horizontal="left" vertical="center"/>
    </xf>
    <xf numFmtId="0" fontId="0" fillId="0" borderId="0" xfId="0" applyFont="1" applyProtection="1"/>
    <xf numFmtId="0" fontId="0" fillId="0" borderId="0" xfId="0" applyFont="1" applyAlignment="1" applyProtection="1">
      <alignment horizontal="center" vertical="center" wrapText="1"/>
    </xf>
    <xf numFmtId="0" fontId="0" fillId="0" borderId="0" xfId="0" applyFont="1" applyAlignment="1" applyProtection="1">
      <alignment horizontal="center" vertical="center"/>
    </xf>
    <xf numFmtId="0" fontId="65" fillId="21" borderId="0" xfId="0" applyFont="1" applyFill="1" applyBorder="1" applyProtection="1"/>
    <xf numFmtId="0" fontId="64" fillId="21" borderId="14" xfId="0" applyFont="1" applyFill="1" applyBorder="1" applyAlignment="1" applyProtection="1">
      <alignment horizontal="left" vertical="center"/>
    </xf>
    <xf numFmtId="0" fontId="66" fillId="0" borderId="0" xfId="0" applyFont="1" applyFill="1" applyBorder="1" applyAlignment="1" applyProtection="1">
      <alignment horizontal="left" vertical="center"/>
    </xf>
    <xf numFmtId="0" fontId="0" fillId="0" borderId="0" xfId="0" applyProtection="1">
      <protection locked="0"/>
    </xf>
    <xf numFmtId="0" fontId="64" fillId="21" borderId="0" xfId="0" applyFont="1" applyFill="1" applyBorder="1" applyAlignment="1" applyProtection="1">
      <alignment horizontal="center" vertical="center" wrapText="1"/>
    </xf>
    <xf numFmtId="0" fontId="60" fillId="21" borderId="0" xfId="0" applyFont="1" applyFill="1" applyBorder="1" applyAlignment="1" applyProtection="1">
      <alignment horizontal="center" wrapText="1"/>
    </xf>
    <xf numFmtId="0" fontId="67" fillId="0" borderId="0" xfId="0" applyFont="1" applyAlignment="1">
      <alignment vertical="center"/>
    </xf>
    <xf numFmtId="0" fontId="68" fillId="0" borderId="0" xfId="0" applyFont="1" applyAlignment="1">
      <alignment vertical="center"/>
    </xf>
    <xf numFmtId="0" fontId="69" fillId="0" borderId="0" xfId="0" applyFont="1" applyAlignment="1">
      <alignment horizontal="justify" vertical="center"/>
    </xf>
    <xf numFmtId="0" fontId="64" fillId="0" borderId="0" xfId="0" applyFont="1" applyAlignment="1">
      <alignment horizontal="justify" vertical="center"/>
    </xf>
    <xf numFmtId="0" fontId="64" fillId="0" borderId="0" xfId="0" applyFont="1" applyAlignment="1">
      <alignment vertical="center"/>
    </xf>
    <xf numFmtId="0" fontId="55" fillId="0" borderId="0" xfId="421" applyAlignment="1">
      <alignment vertical="center"/>
    </xf>
    <xf numFmtId="0" fontId="69" fillId="0" borderId="0" xfId="0" applyFont="1" applyAlignment="1">
      <alignment vertical="center"/>
    </xf>
    <xf numFmtId="0" fontId="0" fillId="22" borderId="0" xfId="0" applyFill="1" applyProtection="1"/>
    <xf numFmtId="40" fontId="70" fillId="21" borderId="15" xfId="0" applyNumberFormat="1" applyFont="1" applyFill="1" applyBorder="1" applyProtection="1"/>
    <xf numFmtId="0" fontId="66" fillId="0" borderId="0" xfId="0" applyFont="1" applyFill="1" applyAlignment="1" applyProtection="1">
      <alignment horizontal="center" vertical="center"/>
    </xf>
    <xf numFmtId="0" fontId="71" fillId="23" borderId="0" xfId="0" applyFont="1" applyFill="1" applyAlignment="1" applyProtection="1">
      <alignment horizontal="left" vertical="center"/>
    </xf>
    <xf numFmtId="0" fontId="72" fillId="24" borderId="10" xfId="0" applyFont="1" applyFill="1" applyBorder="1" applyAlignment="1" applyProtection="1">
      <alignment horizontal="center" wrapText="1"/>
    </xf>
    <xf numFmtId="0" fontId="61" fillId="22" borderId="0" xfId="0" applyFont="1" applyFill="1" applyAlignment="1" applyProtection="1">
      <alignment horizontal="left" wrapText="1"/>
    </xf>
    <xf numFmtId="0" fontId="61" fillId="0" borderId="0" xfId="0" applyFont="1" applyAlignment="1" applyProtection="1">
      <alignment horizontal="left" wrapText="1"/>
    </xf>
    <xf numFmtId="0" fontId="61" fillId="0" borderId="0" xfId="0" applyFont="1" applyAlignment="1" applyProtection="1">
      <alignment horizontal="left" vertical="center" wrapText="1"/>
    </xf>
    <xf numFmtId="0" fontId="61" fillId="24" borderId="0" xfId="0" applyFont="1" applyFill="1" applyBorder="1" applyAlignment="1" applyProtection="1">
      <alignment horizontal="left" wrapText="1"/>
    </xf>
    <xf numFmtId="0" fontId="59" fillId="0" borderId="0" xfId="0" applyFont="1" applyAlignment="1" applyProtection="1">
      <alignment horizontal="center"/>
    </xf>
    <xf numFmtId="0" fontId="73" fillId="23" borderId="0" xfId="0" applyFont="1" applyFill="1" applyAlignment="1" applyProtection="1">
      <alignment vertical="center"/>
    </xf>
    <xf numFmtId="0" fontId="74" fillId="23" borderId="0" xfId="0" applyFont="1" applyFill="1" applyAlignment="1" applyProtection="1">
      <alignment vertical="center"/>
    </xf>
    <xf numFmtId="0" fontId="75" fillId="0" borderId="0" xfId="0" applyFont="1" applyFill="1" applyAlignment="1" applyProtection="1">
      <alignment horizontal="center" vertical="center" wrapText="1"/>
    </xf>
    <xf numFmtId="167" fontId="59" fillId="22" borderId="0" xfId="383" applyNumberFormat="1" applyFont="1" applyFill="1" applyProtection="1"/>
    <xf numFmtId="0" fontId="76" fillId="23" borderId="0" xfId="0" applyFont="1" applyFill="1" applyAlignment="1" applyProtection="1">
      <alignment vertical="center"/>
      <protection locked="0"/>
    </xf>
    <xf numFmtId="0" fontId="0" fillId="21" borderId="0" xfId="0" applyFill="1" applyProtection="1"/>
    <xf numFmtId="0" fontId="0" fillId="0" borderId="0" xfId="0" applyFill="1" applyBorder="1" applyAlignment="1" applyProtection="1">
      <alignment horizontal="center"/>
    </xf>
    <xf numFmtId="0" fontId="0" fillId="0" borderId="0" xfId="0" applyFill="1" applyBorder="1" applyProtection="1"/>
    <xf numFmtId="0" fontId="0" fillId="0" borderId="0" xfId="0" applyBorder="1" applyProtection="1"/>
    <xf numFmtId="0" fontId="77" fillId="25" borderId="0" xfId="0" applyFont="1" applyFill="1" applyAlignment="1" applyProtection="1">
      <alignment horizontal="center" wrapText="1"/>
    </xf>
    <xf numFmtId="0" fontId="78" fillId="21" borderId="10" xfId="0" applyFont="1" applyFill="1" applyBorder="1" applyAlignment="1" applyProtection="1">
      <alignment horizontal="center" wrapText="1"/>
    </xf>
    <xf numFmtId="0" fontId="78" fillId="21" borderId="0" xfId="0" applyFont="1" applyFill="1" applyBorder="1" applyAlignment="1" applyProtection="1">
      <alignment horizontal="center" wrapText="1"/>
    </xf>
    <xf numFmtId="0" fontId="79" fillId="0" borderId="0" xfId="0" applyFont="1" applyBorder="1" applyAlignment="1" applyProtection="1">
      <alignment wrapText="1"/>
    </xf>
    <xf numFmtId="0" fontId="0" fillId="0" borderId="0" xfId="0" applyFont="1" applyFill="1" applyProtection="1"/>
    <xf numFmtId="0" fontId="0" fillId="0" borderId="0" xfId="0" applyAlignment="1" applyProtection="1">
      <alignment wrapText="1"/>
      <protection locked="0"/>
    </xf>
    <xf numFmtId="0" fontId="0" fillId="0" borderId="0" xfId="0"/>
    <xf numFmtId="0" fontId="0" fillId="0" borderId="0" xfId="0" applyProtection="1"/>
    <xf numFmtId="41" fontId="62" fillId="0" borderId="0" xfId="0" applyNumberFormat="1" applyFont="1" applyFill="1" applyAlignment="1" applyProtection="1">
      <alignment wrapText="1"/>
    </xf>
    <xf numFmtId="0" fontId="64" fillId="0" borderId="0" xfId="0" applyFont="1" applyFill="1" applyAlignment="1" applyProtection="1">
      <alignment horizontal="center" vertical="center"/>
    </xf>
    <xf numFmtId="0" fontId="54" fillId="0" borderId="0" xfId="452"/>
    <xf numFmtId="0" fontId="80" fillId="26" borderId="0" xfId="452" applyFont="1" applyFill="1"/>
    <xf numFmtId="0" fontId="54" fillId="26" borderId="0" xfId="452" applyFill="1"/>
    <xf numFmtId="0" fontId="81" fillId="26" borderId="0" xfId="452" applyFont="1" applyFill="1"/>
    <xf numFmtId="0" fontId="81" fillId="0" borderId="0" xfId="452" applyFont="1" applyFill="1"/>
    <xf numFmtId="0" fontId="82" fillId="0" borderId="0" xfId="452" applyFont="1"/>
    <xf numFmtId="0" fontId="82" fillId="0" borderId="0" xfId="452" applyFont="1" applyAlignment="1">
      <alignment vertical="center"/>
    </xf>
    <xf numFmtId="0" fontId="83" fillId="0" borderId="16" xfId="452" applyFont="1" applyBorder="1" applyAlignment="1">
      <alignment horizontal="center"/>
    </xf>
    <xf numFmtId="0" fontId="83" fillId="0" borderId="17" xfId="452" applyFont="1" applyBorder="1" applyAlignment="1">
      <alignment horizontal="center" vertical="center" wrapText="1"/>
    </xf>
    <xf numFmtId="0" fontId="84" fillId="0" borderId="0" xfId="452" applyFont="1"/>
    <xf numFmtId="0" fontId="85" fillId="0" borderId="0" xfId="452" applyFont="1"/>
    <xf numFmtId="0" fontId="86" fillId="0" borderId="0" xfId="452" applyFont="1"/>
    <xf numFmtId="0" fontId="83" fillId="27" borderId="0" xfId="452" applyFont="1" applyFill="1"/>
    <xf numFmtId="0" fontId="54" fillId="27" borderId="0" xfId="452" applyFill="1"/>
    <xf numFmtId="0" fontId="85" fillId="27" borderId="0" xfId="452" applyFont="1" applyFill="1"/>
    <xf numFmtId="0" fontId="84" fillId="0" borderId="0" xfId="452" applyFont="1" applyAlignment="1">
      <alignment vertical="center"/>
    </xf>
    <xf numFmtId="0" fontId="87" fillId="0" borderId="0" xfId="452" applyFont="1"/>
    <xf numFmtId="0" fontId="83" fillId="0" borderId="0" xfId="452" applyFont="1"/>
    <xf numFmtId="0" fontId="83" fillId="0" borderId="0" xfId="452" applyFont="1" applyAlignment="1">
      <alignment horizontal="center"/>
    </xf>
    <xf numFmtId="0" fontId="59" fillId="0" borderId="0" xfId="452" applyFont="1"/>
    <xf numFmtId="10" fontId="83" fillId="0" borderId="18" xfId="452" applyNumberFormat="1" applyFont="1" applyBorder="1"/>
    <xf numFmtId="0" fontId="78" fillId="0" borderId="0" xfId="0" applyFont="1" applyAlignment="1" applyProtection="1">
      <alignment wrapText="1"/>
      <protection locked="0"/>
    </xf>
    <xf numFmtId="0" fontId="88" fillId="21" borderId="0" xfId="0" applyFont="1" applyFill="1" applyBorder="1" applyAlignment="1" applyProtection="1">
      <alignment horizontal="center"/>
    </xf>
    <xf numFmtId="0" fontId="54" fillId="0" borderId="0" xfId="452"/>
    <xf numFmtId="0" fontId="89" fillId="0" borderId="0" xfId="452" applyFont="1" applyFill="1" applyAlignment="1">
      <alignment wrapText="1"/>
    </xf>
    <xf numFmtId="0" fontId="64" fillId="21" borderId="15" xfId="0" applyFont="1" applyFill="1" applyBorder="1" applyAlignment="1" applyProtection="1">
      <alignment horizontal="left" vertical="center"/>
    </xf>
    <xf numFmtId="0" fontId="64" fillId="21" borderId="0" xfId="0" applyFont="1" applyFill="1" applyBorder="1" applyAlignment="1" applyProtection="1">
      <alignment horizontal="left" vertical="center"/>
    </xf>
    <xf numFmtId="0" fontId="90" fillId="0" borderId="0" xfId="0" applyFont="1" applyFill="1" applyAlignment="1" applyProtection="1">
      <alignment horizontal="left" vertical="center" wrapText="1"/>
    </xf>
    <xf numFmtId="0" fontId="7" fillId="28" borderId="0" xfId="0" applyFont="1" applyFill="1" applyAlignment="1" applyProtection="1">
      <alignment horizontal="left" vertical="center"/>
    </xf>
    <xf numFmtId="0" fontId="0" fillId="28" borderId="0" xfId="0" applyNumberFormat="1" applyFill="1" applyAlignment="1" applyProtection="1">
      <alignment wrapText="1"/>
    </xf>
    <xf numFmtId="164" fontId="0" fillId="28" borderId="0" xfId="0" applyNumberFormat="1" applyFill="1" applyAlignment="1" applyProtection="1">
      <alignment vertical="center"/>
    </xf>
    <xf numFmtId="41" fontId="61" fillId="28" borderId="0" xfId="331" applyNumberFormat="1" applyFont="1" applyFill="1" applyAlignment="1" applyProtection="1">
      <alignment wrapText="1"/>
    </xf>
    <xf numFmtId="41" fontId="62" fillId="28" borderId="0" xfId="0" applyNumberFormat="1" applyFont="1" applyFill="1" applyAlignment="1" applyProtection="1">
      <alignment wrapText="1"/>
    </xf>
    <xf numFmtId="0" fontId="65" fillId="28" borderId="0" xfId="0" applyNumberFormat="1" applyFont="1" applyFill="1" applyAlignment="1" applyProtection="1">
      <alignment vertical="center" wrapText="1"/>
    </xf>
    <xf numFmtId="0" fontId="90" fillId="0" borderId="0" xfId="0" applyNumberFormat="1" applyFont="1" applyFill="1" applyAlignment="1" applyProtection="1">
      <alignment vertical="center" wrapText="1"/>
    </xf>
    <xf numFmtId="0" fontId="81" fillId="0" borderId="0" xfId="0" applyFont="1" applyFill="1" applyAlignment="1" applyProtection="1">
      <alignment vertical="center" wrapText="1"/>
    </xf>
    <xf numFmtId="0" fontId="36" fillId="28" borderId="0" xfId="0" applyFont="1" applyFill="1" applyAlignment="1" applyProtection="1">
      <alignment horizontal="left" vertical="center"/>
    </xf>
    <xf numFmtId="0" fontId="59" fillId="28" borderId="0" xfId="0" applyNumberFormat="1" applyFont="1" applyFill="1" applyAlignment="1" applyProtection="1">
      <alignment vertical="center" wrapText="1"/>
    </xf>
    <xf numFmtId="41" fontId="72" fillId="28" borderId="0" xfId="331" applyNumberFormat="1" applyFont="1" applyFill="1" applyAlignment="1" applyProtection="1">
      <alignment wrapText="1"/>
    </xf>
    <xf numFmtId="0" fontId="39" fillId="0" borderId="0" xfId="0" applyFont="1" applyFill="1" applyAlignment="1" applyProtection="1">
      <alignment horizontal="center" vertical="center" wrapText="1"/>
    </xf>
    <xf numFmtId="0" fontId="5" fillId="0" borderId="0" xfId="0" applyFont="1" applyFill="1" applyAlignment="1" applyProtection="1">
      <alignment vertical="center" wrapText="1"/>
      <protection hidden="1"/>
    </xf>
    <xf numFmtId="0" fontId="91" fillId="0" borderId="0" xfId="0" applyFont="1" applyFill="1" applyAlignment="1" applyProtection="1">
      <alignment vertical="center" wrapText="1"/>
      <protection hidden="1"/>
    </xf>
    <xf numFmtId="41" fontId="61" fillId="28" borderId="0" xfId="331" applyNumberFormat="1" applyFont="1" applyFill="1" applyAlignment="1" applyProtection="1">
      <alignment wrapText="1"/>
    </xf>
    <xf numFmtId="0" fontId="66" fillId="28" borderId="0" xfId="0" applyFont="1" applyFill="1" applyAlignment="1" applyProtection="1">
      <alignment vertical="center"/>
    </xf>
    <xf numFmtId="0" fontId="0" fillId="0" borderId="0" xfId="0" applyNumberFormat="1" applyFont="1" applyFill="1" applyAlignment="1" applyProtection="1">
      <alignment vertical="center" wrapText="1"/>
    </xf>
    <xf numFmtId="0" fontId="64" fillId="28" borderId="0" xfId="0" applyFont="1" applyFill="1" applyAlignment="1" applyProtection="1">
      <alignment vertical="center"/>
    </xf>
    <xf numFmtId="0" fontId="60" fillId="28" borderId="0" xfId="0" applyFont="1" applyFill="1" applyAlignment="1" applyProtection="1"/>
    <xf numFmtId="0" fontId="60" fillId="28" borderId="0" xfId="0" applyFont="1" applyFill="1" applyAlignment="1" applyProtection="1">
      <alignment horizontal="left" vertical="center" wrapText="1"/>
    </xf>
    <xf numFmtId="0" fontId="60" fillId="28" borderId="0" xfId="0" applyFont="1" applyFill="1" applyAlignment="1" applyProtection="1">
      <alignment horizontal="left" wrapText="1" indent="2"/>
    </xf>
    <xf numFmtId="0" fontId="0" fillId="0" borderId="0" xfId="0" applyNumberFormat="1" applyFont="1" applyFill="1" applyAlignment="1" applyProtection="1">
      <alignment horizontal="left" vertical="center" wrapText="1"/>
    </xf>
    <xf numFmtId="164" fontId="52" fillId="28" borderId="0" xfId="331" applyNumberFormat="1" applyFont="1" applyFill="1" applyAlignment="1" applyProtection="1">
      <alignment vertical="center"/>
    </xf>
    <xf numFmtId="0" fontId="0" fillId="28" borderId="0" xfId="0" applyFont="1" applyFill="1" applyAlignment="1" applyProtection="1">
      <alignment vertical="center"/>
    </xf>
    <xf numFmtId="41" fontId="62" fillId="28" borderId="0" xfId="0" applyNumberFormat="1" applyFont="1" applyFill="1" applyAlignment="1" applyProtection="1">
      <alignment wrapText="1"/>
    </xf>
    <xf numFmtId="0" fontId="92" fillId="0" borderId="0" xfId="0" applyFont="1" applyAlignment="1" applyProtection="1">
      <alignment horizontal="center" vertical="center" wrapText="1"/>
    </xf>
    <xf numFmtId="164" fontId="52" fillId="28" borderId="0" xfId="331" applyNumberFormat="1" applyFont="1" applyFill="1" applyProtection="1"/>
    <xf numFmtId="41" fontId="61" fillId="28" borderId="0" xfId="331" applyNumberFormat="1" applyFont="1" applyFill="1" applyAlignment="1" applyProtection="1">
      <alignment wrapText="1"/>
    </xf>
    <xf numFmtId="0" fontId="0" fillId="0" borderId="0" xfId="0" applyFill="1" applyAlignment="1" applyProtection="1">
      <alignment wrapText="1"/>
      <protection locked="0"/>
    </xf>
    <xf numFmtId="0" fontId="93" fillId="0" borderId="0" xfId="0" applyFont="1" applyFill="1" applyAlignment="1" applyProtection="1">
      <alignment horizontal="center" vertical="center" wrapText="1"/>
    </xf>
    <xf numFmtId="0" fontId="94" fillId="0" borderId="0" xfId="0" applyNumberFormat="1" applyFont="1" applyFill="1" applyAlignment="1" applyProtection="1">
      <alignment vertical="center" wrapText="1"/>
    </xf>
    <xf numFmtId="41" fontId="61" fillId="28" borderId="0" xfId="331" applyNumberFormat="1" applyFont="1" applyFill="1" applyAlignment="1" applyProtection="1">
      <alignment wrapText="1"/>
    </xf>
    <xf numFmtId="0" fontId="0" fillId="28" borderId="0" xfId="0" applyNumberFormat="1" applyFill="1" applyAlignment="1" applyProtection="1">
      <alignment vertical="center" wrapText="1"/>
    </xf>
    <xf numFmtId="0" fontId="60" fillId="28" borderId="0" xfId="0" applyFont="1" applyFill="1" applyAlignment="1" applyProtection="1">
      <alignment vertical="center"/>
    </xf>
    <xf numFmtId="0" fontId="60" fillId="28" borderId="0" xfId="0" applyFont="1" applyFill="1" applyAlignment="1" applyProtection="1"/>
    <xf numFmtId="0" fontId="95" fillId="0" borderId="0" xfId="0" applyFont="1" applyAlignment="1" applyProtection="1">
      <alignment horizontal="center" vertical="center" wrapText="1"/>
    </xf>
    <xf numFmtId="0" fontId="64" fillId="28" borderId="0" xfId="0" applyFont="1" applyFill="1" applyAlignment="1" applyProtection="1">
      <alignment horizontal="left" vertical="center"/>
    </xf>
    <xf numFmtId="0" fontId="66" fillId="28" borderId="0" xfId="0" applyFont="1" applyFill="1" applyAlignment="1" applyProtection="1">
      <alignment horizontal="left" vertical="center"/>
    </xf>
    <xf numFmtId="0" fontId="0" fillId="0" borderId="0" xfId="0" applyNumberFormat="1" applyFill="1" applyAlignment="1" applyProtection="1">
      <alignment vertical="center" wrapText="1"/>
    </xf>
    <xf numFmtId="0" fontId="81" fillId="0" borderId="0" xfId="0" applyNumberFormat="1" applyFont="1" applyFill="1" applyAlignment="1" applyProtection="1">
      <alignment horizontal="left" vertical="center" wrapText="1"/>
    </xf>
    <xf numFmtId="0" fontId="81" fillId="0" borderId="0" xfId="0" applyNumberFormat="1" applyFont="1" applyFill="1" applyAlignment="1" applyProtection="1">
      <alignment vertical="center" wrapText="1"/>
    </xf>
    <xf numFmtId="0" fontId="95" fillId="0" borderId="0" xfId="0" applyFont="1" applyFill="1" applyAlignment="1" applyProtection="1">
      <alignment horizontal="center" vertical="center" wrapText="1"/>
    </xf>
    <xf numFmtId="0" fontId="65" fillId="21" borderId="15" xfId="0" applyNumberFormat="1" applyFont="1" applyFill="1" applyBorder="1" applyAlignment="1" applyProtection="1">
      <alignment horizontal="center"/>
    </xf>
    <xf numFmtId="38" fontId="0" fillId="0" borderId="0" xfId="0" applyNumberFormat="1" applyProtection="1"/>
    <xf numFmtId="0" fontId="0" fillId="0" borderId="0" xfId="0"/>
    <xf numFmtId="0" fontId="0" fillId="0" borderId="0" xfId="0" applyNumberFormat="1" applyFont="1" applyFill="1" applyAlignment="1" applyProtection="1">
      <alignment horizontal="center" vertical="center"/>
    </xf>
    <xf numFmtId="0" fontId="0" fillId="0" borderId="0" xfId="0" applyNumberFormat="1" applyFont="1" applyAlignment="1" applyProtection="1">
      <alignment horizontal="center" vertical="center"/>
    </xf>
    <xf numFmtId="0" fontId="96" fillId="0" borderId="0" xfId="331" applyNumberFormat="1" applyFont="1" applyFill="1" applyAlignment="1" applyProtection="1">
      <alignment horizontal="center" vertical="center" wrapText="1"/>
    </xf>
    <xf numFmtId="164" fontId="0" fillId="0" borderId="0" xfId="0" applyNumberFormat="1" applyFill="1" applyAlignment="1" applyProtection="1">
      <alignment wrapText="1"/>
      <protection locked="0"/>
    </xf>
    <xf numFmtId="41" fontId="61" fillId="0" borderId="0" xfId="331" applyNumberFormat="1" applyFont="1" applyFill="1" applyAlignment="1" applyProtection="1">
      <alignment vertical="center" wrapText="1"/>
    </xf>
    <xf numFmtId="164" fontId="97" fillId="22" borderId="23" xfId="331" applyNumberFormat="1" applyFont="1" applyFill="1" applyBorder="1" applyAlignment="1" applyProtection="1">
      <alignment horizontal="center" vertical="center" wrapText="1"/>
    </xf>
    <xf numFmtId="0" fontId="0" fillId="23" borderId="0" xfId="0" applyFont="1" applyFill="1" applyBorder="1" applyAlignment="1" applyProtection="1">
      <alignment vertical="center"/>
    </xf>
    <xf numFmtId="0" fontId="0" fillId="23" borderId="0" xfId="0" applyFill="1" applyBorder="1" applyAlignment="1" applyProtection="1">
      <alignment vertical="center"/>
    </xf>
    <xf numFmtId="0" fontId="0" fillId="23" borderId="0" xfId="0" applyFill="1" applyBorder="1" applyProtection="1"/>
    <xf numFmtId="0" fontId="59" fillId="0" borderId="24" xfId="0" applyNumberFormat="1" applyFont="1" applyBorder="1" applyAlignment="1" applyProtection="1">
      <alignment horizontal="center" vertical="center"/>
    </xf>
    <xf numFmtId="0" fontId="59" fillId="22" borderId="24" xfId="0" applyNumberFormat="1" applyFont="1" applyFill="1" applyBorder="1" applyAlignment="1" applyProtection="1">
      <alignment horizontal="center" vertical="center"/>
    </xf>
    <xf numFmtId="0" fontId="59" fillId="0" borderId="25" xfId="0" applyNumberFormat="1" applyFont="1" applyFill="1" applyBorder="1" applyAlignment="1" applyProtection="1">
      <alignment horizontal="center" vertical="center"/>
    </xf>
    <xf numFmtId="0" fontId="75" fillId="24" borderId="19" xfId="0" applyFont="1" applyFill="1" applyBorder="1" applyAlignment="1" applyProtection="1">
      <alignment horizontal="center" vertical="center" wrapText="1"/>
    </xf>
    <xf numFmtId="164" fontId="97" fillId="0" borderId="26" xfId="331" applyNumberFormat="1" applyFont="1" applyFill="1" applyBorder="1" applyAlignment="1" applyProtection="1">
      <alignment horizontal="center" vertical="center" wrapText="1"/>
    </xf>
    <xf numFmtId="0" fontId="0" fillId="22" borderId="24" xfId="0" applyNumberFormat="1" applyFill="1" applyBorder="1" applyAlignment="1" applyProtection="1">
      <alignment horizontal="left" vertical="center" wrapText="1"/>
    </xf>
    <xf numFmtId="0" fontId="97" fillId="0" borderId="23" xfId="331" applyNumberFormat="1" applyFont="1" applyFill="1" applyBorder="1" applyAlignment="1" applyProtection="1">
      <alignment horizontal="center" vertical="center" wrapText="1"/>
    </xf>
    <xf numFmtId="164" fontId="97" fillId="0" borderId="23" xfId="331" applyNumberFormat="1" applyFont="1" applyFill="1" applyBorder="1" applyAlignment="1" applyProtection="1">
      <alignment horizontal="center" vertical="center" wrapText="1"/>
    </xf>
    <xf numFmtId="164" fontId="97" fillId="29" borderId="23" xfId="331" applyNumberFormat="1" applyFont="1" applyFill="1" applyBorder="1" applyAlignment="1" applyProtection="1">
      <alignment horizontal="center" vertical="center" wrapText="1"/>
      <protection locked="0"/>
    </xf>
    <xf numFmtId="0" fontId="0" fillId="0" borderId="28" xfId="0" applyNumberFormat="1" applyFill="1" applyBorder="1" applyAlignment="1" applyProtection="1">
      <alignment horizontal="left" vertical="center" wrapText="1"/>
    </xf>
    <xf numFmtId="0" fontId="60" fillId="24" borderId="0" xfId="0" applyFont="1" applyFill="1" applyBorder="1" applyAlignment="1" applyProtection="1">
      <alignment horizontal="center" vertical="center" wrapText="1"/>
    </xf>
    <xf numFmtId="0" fontId="0" fillId="22" borderId="23" xfId="0" applyNumberFormat="1" applyFill="1" applyBorder="1" applyAlignment="1" applyProtection="1">
      <alignment horizontal="left" vertical="center" wrapText="1"/>
    </xf>
    <xf numFmtId="0" fontId="78" fillId="21" borderId="10" xfId="0" applyFont="1" applyFill="1" applyBorder="1" applyAlignment="1" applyProtection="1">
      <alignment horizontal="center" vertical="center" wrapText="1"/>
    </xf>
    <xf numFmtId="164" fontId="97" fillId="0" borderId="28" xfId="331" applyNumberFormat="1" applyFont="1" applyFill="1" applyBorder="1" applyAlignment="1" applyProtection="1">
      <alignment horizontal="center" vertical="center" wrapText="1"/>
    </xf>
    <xf numFmtId="0" fontId="0" fillId="0" borderId="23" xfId="0" applyNumberFormat="1" applyFont="1" applyFill="1" applyBorder="1" applyAlignment="1" applyProtection="1">
      <alignment horizontal="left" vertical="center" wrapText="1"/>
    </xf>
    <xf numFmtId="0" fontId="0" fillId="0" borderId="25" xfId="0" applyNumberFormat="1" applyFill="1" applyBorder="1" applyAlignment="1" applyProtection="1">
      <alignment horizontal="left" vertical="center" wrapText="1"/>
    </xf>
    <xf numFmtId="0" fontId="77" fillId="25" borderId="0" xfId="0" applyFont="1" applyFill="1" applyAlignment="1" applyProtection="1">
      <alignment horizontal="center" vertical="center"/>
    </xf>
    <xf numFmtId="0" fontId="0" fillId="0" borderId="24" xfId="0" applyNumberFormat="1" applyFont="1" applyFill="1" applyBorder="1" applyAlignment="1" applyProtection="1">
      <alignment horizontal="left" vertical="center" wrapText="1"/>
    </xf>
    <xf numFmtId="0" fontId="0" fillId="0" borderId="23" xfId="0" applyNumberFormat="1" applyFill="1" applyBorder="1" applyAlignment="1" applyProtection="1">
      <alignment horizontal="left" vertical="center" wrapText="1"/>
    </xf>
    <xf numFmtId="0" fontId="0" fillId="0" borderId="0" xfId="0" applyProtection="1"/>
    <xf numFmtId="0" fontId="0" fillId="0" borderId="24" xfId="0" applyNumberFormat="1" applyFill="1" applyBorder="1" applyAlignment="1" applyProtection="1">
      <alignment horizontal="left" vertical="center" wrapText="1"/>
    </xf>
    <xf numFmtId="164" fontId="97" fillId="29" borderId="28" xfId="331" applyNumberFormat="1" applyFont="1" applyFill="1" applyBorder="1" applyAlignment="1" applyProtection="1">
      <alignment horizontal="center" vertical="center" wrapText="1"/>
      <protection locked="0"/>
    </xf>
    <xf numFmtId="0" fontId="0" fillId="0" borderId="0" xfId="0" applyAlignment="1" applyProtection="1">
      <alignment vertical="center" wrapText="1"/>
    </xf>
    <xf numFmtId="0" fontId="0" fillId="0" borderId="0" xfId="0" applyAlignment="1" applyProtection="1">
      <alignment horizontal="center" vertical="center"/>
    </xf>
    <xf numFmtId="0" fontId="60" fillId="22" borderId="0" xfId="0" applyFont="1" applyFill="1" applyAlignment="1" applyProtection="1">
      <alignment vertical="center" wrapText="1"/>
    </xf>
    <xf numFmtId="0" fontId="60" fillId="21" borderId="0" xfId="0" applyFont="1" applyFill="1" applyBorder="1" applyAlignment="1" applyProtection="1">
      <alignment horizontal="center" vertical="center" wrapText="1"/>
    </xf>
    <xf numFmtId="0" fontId="0" fillId="0" borderId="28" xfId="0" applyFont="1" applyFill="1" applyBorder="1" applyAlignment="1" applyProtection="1">
      <alignment vertical="center" wrapText="1"/>
    </xf>
    <xf numFmtId="0" fontId="0" fillId="0" borderId="0" xfId="0" applyNumberFormat="1" applyFill="1" applyAlignment="1" applyProtection="1">
      <alignment horizontal="left" vertical="center" wrapText="1"/>
    </xf>
    <xf numFmtId="0" fontId="97" fillId="0" borderId="0" xfId="0" applyFont="1" applyProtection="1"/>
    <xf numFmtId="0" fontId="98" fillId="21" borderId="10" xfId="0" applyFont="1" applyFill="1" applyBorder="1" applyAlignment="1" applyProtection="1">
      <alignment horizontal="center" vertical="center" wrapText="1"/>
    </xf>
    <xf numFmtId="0" fontId="98" fillId="21" borderId="0" xfId="0" applyFont="1" applyFill="1" applyBorder="1" applyAlignment="1" applyProtection="1">
      <alignment horizontal="center" vertical="center" wrapText="1"/>
    </xf>
    <xf numFmtId="0" fontId="97" fillId="0" borderId="23" xfId="0" applyNumberFormat="1" applyFont="1" applyFill="1" applyBorder="1" applyAlignment="1" applyProtection="1">
      <alignment horizontal="left" vertical="center" wrapText="1"/>
    </xf>
    <xf numFmtId="0" fontId="97" fillId="22" borderId="23" xfId="0" applyNumberFormat="1" applyFont="1" applyFill="1" applyBorder="1" applyAlignment="1" applyProtection="1">
      <alignment horizontal="left" vertical="center" wrapText="1"/>
    </xf>
    <xf numFmtId="0" fontId="97" fillId="0" borderId="24" xfId="0" applyNumberFormat="1" applyFont="1" applyFill="1" applyBorder="1" applyAlignment="1" applyProtection="1">
      <alignment horizontal="left" vertical="center" wrapText="1"/>
    </xf>
    <xf numFmtId="0" fontId="98" fillId="0" borderId="0" xfId="0" applyFont="1" applyAlignment="1" applyProtection="1">
      <alignment horizontal="center" vertical="center"/>
    </xf>
    <xf numFmtId="0" fontId="97" fillId="0" borderId="28" xfId="0" applyNumberFormat="1" applyFont="1" applyFill="1" applyBorder="1" applyAlignment="1" applyProtection="1">
      <alignment horizontal="left" vertical="center" wrapText="1"/>
    </xf>
    <xf numFmtId="0" fontId="0" fillId="22" borderId="0" xfId="0" applyFill="1" applyAlignment="1" applyProtection="1">
      <alignment horizontal="left" vertical="center"/>
    </xf>
    <xf numFmtId="49" fontId="59" fillId="0" borderId="0" xfId="0" applyNumberFormat="1" applyFont="1" applyFill="1" applyAlignment="1" applyProtection="1">
      <alignment horizontal="center" vertical="center"/>
    </xf>
    <xf numFmtId="0" fontId="0" fillId="0" borderId="0" xfId="0" applyFont="1" applyFill="1" applyAlignment="1" applyProtection="1">
      <alignment vertical="center" wrapText="1"/>
    </xf>
    <xf numFmtId="0" fontId="0" fillId="0" borderId="23" xfId="0" applyNumberFormat="1" applyFill="1" applyBorder="1" applyAlignment="1" applyProtection="1">
      <alignment horizontal="left" vertical="center" wrapText="1"/>
    </xf>
    <xf numFmtId="164" fontId="99" fillId="29" borderId="15" xfId="331" applyNumberFormat="1" applyFont="1" applyFill="1" applyBorder="1" applyAlignment="1" applyProtection="1">
      <alignment horizontal="center" wrapText="1"/>
      <protection locked="0"/>
    </xf>
    <xf numFmtId="43" fontId="97" fillId="0" borderId="23" xfId="331" applyFont="1" applyFill="1" applyBorder="1" applyAlignment="1" applyProtection="1">
      <alignment horizontal="center" vertical="center" wrapText="1"/>
    </xf>
    <xf numFmtId="0" fontId="100" fillId="0" borderId="0" xfId="0" applyFont="1" applyFill="1" applyAlignment="1" applyProtection="1">
      <alignment wrapText="1"/>
    </xf>
    <xf numFmtId="0" fontId="78" fillId="21" borderId="20" xfId="0" applyFont="1" applyFill="1" applyBorder="1" applyAlignment="1" applyProtection="1">
      <alignment horizontal="center" wrapText="1"/>
    </xf>
    <xf numFmtId="0" fontId="60" fillId="0" borderId="0" xfId="0" applyFont="1" applyFill="1" applyBorder="1" applyAlignment="1" applyProtection="1">
      <alignment horizontal="center"/>
    </xf>
    <xf numFmtId="0" fontId="91" fillId="0" borderId="23" xfId="718" applyFont="1" applyFill="1" applyBorder="1" applyAlignment="1" applyProtection="1">
      <alignment horizontal="left" vertical="center" wrapText="1"/>
    </xf>
    <xf numFmtId="0" fontId="0" fillId="0" borderId="30" xfId="0" applyNumberFormat="1" applyFill="1" applyBorder="1" applyAlignment="1" applyProtection="1">
      <alignment horizontal="left" vertical="center" wrapText="1"/>
    </xf>
    <xf numFmtId="164" fontId="77" fillId="25" borderId="0" xfId="331" applyNumberFormat="1" applyFont="1" applyFill="1" applyAlignment="1" applyProtection="1">
      <alignment horizontal="center"/>
    </xf>
    <xf numFmtId="0" fontId="101" fillId="0" borderId="0" xfId="0" applyFont="1" applyAlignment="1" applyProtection="1">
      <alignment horizontal="center" vertical="center" wrapText="1"/>
    </xf>
    <xf numFmtId="164" fontId="52" fillId="0" borderId="0" xfId="331" applyNumberFormat="1" applyFont="1" applyAlignment="1" applyProtection="1">
      <alignment vertical="center"/>
    </xf>
    <xf numFmtId="164" fontId="75" fillId="24" borderId="10" xfId="331" applyNumberFormat="1" applyFont="1" applyFill="1" applyBorder="1" applyAlignment="1" applyProtection="1">
      <alignment horizontal="center" wrapText="1"/>
    </xf>
    <xf numFmtId="43" fontId="97" fillId="23" borderId="23" xfId="331" applyFont="1" applyFill="1" applyBorder="1" applyAlignment="1" applyProtection="1">
      <alignment horizontal="center" vertical="center" wrapText="1"/>
    </xf>
    <xf numFmtId="164" fontId="60" fillId="24" borderId="0" xfId="331" applyNumberFormat="1" applyFont="1" applyFill="1" applyBorder="1" applyAlignment="1" applyProtection="1">
      <alignment horizontal="center" wrapText="1"/>
    </xf>
    <xf numFmtId="164" fontId="52" fillId="0" borderId="0" xfId="331" applyNumberFormat="1" applyFont="1" applyProtection="1"/>
    <xf numFmtId="164" fontId="52" fillId="22" borderId="0" xfId="331" applyNumberFormat="1" applyFont="1" applyFill="1" applyProtection="1"/>
    <xf numFmtId="39" fontId="0" fillId="0" borderId="0" xfId="0" applyNumberFormat="1" applyProtection="1"/>
    <xf numFmtId="39" fontId="59" fillId="0" borderId="0" xfId="0" applyNumberFormat="1" applyFont="1" applyAlignment="1" applyProtection="1">
      <alignment horizontal="center"/>
    </xf>
    <xf numFmtId="39" fontId="60" fillId="21" borderId="0" xfId="0" applyNumberFormat="1" applyFont="1" applyFill="1" applyBorder="1" applyAlignment="1" applyProtection="1">
      <alignment horizontal="center" wrapText="1"/>
    </xf>
    <xf numFmtId="39" fontId="97" fillId="0" borderId="26" xfId="331" applyNumberFormat="1" applyFont="1" applyFill="1" applyBorder="1" applyAlignment="1" applyProtection="1">
      <alignment horizontal="center" vertical="center" wrapText="1"/>
    </xf>
    <xf numFmtId="39" fontId="97" fillId="0" borderId="31" xfId="331" applyNumberFormat="1" applyFont="1" applyFill="1" applyBorder="1" applyAlignment="1" applyProtection="1">
      <alignment horizontal="center" vertical="center" wrapText="1"/>
    </xf>
    <xf numFmtId="39" fontId="97" fillId="22" borderId="31" xfId="331" applyNumberFormat="1" applyFont="1" applyFill="1" applyBorder="1" applyAlignment="1" applyProtection="1">
      <alignment horizontal="center" vertical="center" wrapText="1"/>
    </xf>
    <xf numFmtId="39" fontId="0" fillId="0" borderId="0" xfId="0" applyNumberFormat="1" applyFill="1" applyBorder="1" applyAlignment="1" applyProtection="1">
      <alignment horizontal="left" vertical="center" wrapText="1"/>
    </xf>
    <xf numFmtId="0" fontId="59" fillId="0" borderId="0" xfId="0" applyFont="1" applyAlignment="1" applyProtection="1">
      <alignment horizontal="left" vertical="center" wrapText="1"/>
    </xf>
    <xf numFmtId="39" fontId="59" fillId="0" borderId="31" xfId="331" applyNumberFormat="1" applyFont="1" applyFill="1" applyBorder="1" applyAlignment="1" applyProtection="1">
      <alignment horizontal="center" vertical="center" wrapText="1"/>
    </xf>
    <xf numFmtId="39" fontId="102" fillId="0" borderId="31" xfId="331" applyNumberFormat="1" applyFont="1" applyFill="1" applyBorder="1" applyAlignment="1" applyProtection="1">
      <alignment horizontal="center" vertical="center" wrapText="1"/>
    </xf>
    <xf numFmtId="0" fontId="60" fillId="0" borderId="0" xfId="0" applyFont="1" applyFill="1" applyAlignment="1" applyProtection="1">
      <alignment vertical="center" wrapText="1"/>
    </xf>
    <xf numFmtId="0" fontId="103" fillId="0" borderId="0" xfId="0" applyFont="1" applyProtection="1"/>
    <xf numFmtId="41" fontId="104" fillId="0" borderId="0" xfId="0" applyNumberFormat="1" applyFont="1" applyFill="1" applyAlignment="1" applyProtection="1">
      <alignment wrapText="1"/>
    </xf>
    <xf numFmtId="38" fontId="0" fillId="0" borderId="0" xfId="0" applyNumberFormat="1" applyFill="1" applyAlignment="1" applyProtection="1">
      <alignment wrapText="1"/>
      <protection locked="0"/>
    </xf>
    <xf numFmtId="39" fontId="78" fillId="30" borderId="0" xfId="0" applyNumberFormat="1" applyFont="1" applyFill="1" applyBorder="1" applyAlignment="1" applyProtection="1">
      <alignment horizontal="center" wrapText="1"/>
    </xf>
    <xf numFmtId="0" fontId="75" fillId="0" borderId="0" xfId="0" applyFont="1" applyAlignment="1" applyProtection="1">
      <alignment horizontal="center" vertical="center" wrapText="1"/>
    </xf>
    <xf numFmtId="0" fontId="0" fillId="0" borderId="0" xfId="0" applyFill="1" applyAlignment="1" applyProtection="1">
      <alignment horizontal="center" vertical="center"/>
    </xf>
    <xf numFmtId="0" fontId="103" fillId="0" borderId="0" xfId="0" applyFont="1" applyAlignment="1" applyProtection="1">
      <alignment horizontal="center" vertical="center"/>
    </xf>
    <xf numFmtId="0" fontId="59" fillId="31" borderId="0" xfId="0" applyFont="1" applyFill="1" applyProtection="1"/>
    <xf numFmtId="0" fontId="0" fillId="31" borderId="0" xfId="0" applyFill="1" applyAlignment="1" applyProtection="1">
      <alignment wrapText="1"/>
    </xf>
    <xf numFmtId="0" fontId="59" fillId="32" borderId="24" xfId="0" applyNumberFormat="1" applyFont="1" applyFill="1" applyBorder="1" applyAlignment="1" applyProtection="1">
      <alignment horizontal="center" vertical="center"/>
    </xf>
    <xf numFmtId="0" fontId="0" fillId="32" borderId="23" xfId="0" applyFont="1" applyFill="1" applyBorder="1" applyAlignment="1" applyProtection="1">
      <alignment vertical="center" wrapText="1"/>
    </xf>
    <xf numFmtId="0" fontId="101" fillId="32" borderId="0" xfId="0" applyFont="1" applyFill="1" applyAlignment="1" applyProtection="1">
      <alignment horizontal="center" vertical="center" wrapText="1"/>
    </xf>
    <xf numFmtId="0" fontId="0" fillId="0" borderId="0" xfId="0" applyNumberFormat="1" applyFont="1" applyFill="1" applyAlignment="1" applyProtection="1">
      <alignment horizontal="left" vertical="center" wrapText="1"/>
    </xf>
    <xf numFmtId="0" fontId="0" fillId="0" borderId="0" xfId="0" applyAlignment="1" applyProtection="1">
      <alignment vertical="center" wrapText="1"/>
    </xf>
    <xf numFmtId="0" fontId="0" fillId="0" borderId="0" xfId="0" applyFont="1" applyFill="1" applyAlignment="1" applyProtection="1">
      <alignment vertical="center" wrapText="1"/>
    </xf>
    <xf numFmtId="0" fontId="0" fillId="0" borderId="0" xfId="0" applyFont="1" applyFill="1" applyAlignment="1" applyProtection="1">
      <alignment horizontal="center" vertical="center"/>
    </xf>
    <xf numFmtId="0" fontId="97" fillId="0" borderId="0" xfId="0" applyFont="1" applyAlignment="1" applyProtection="1">
      <alignment horizontal="center" vertical="center" wrapText="1"/>
    </xf>
    <xf numFmtId="0" fontId="0" fillId="0" borderId="0" xfId="0" applyFont="1" applyFill="1" applyAlignment="1" applyProtection="1">
      <alignment vertical="center" wrapText="1"/>
      <protection locked="0"/>
    </xf>
    <xf numFmtId="0" fontId="97" fillId="0" borderId="0" xfId="0" applyFont="1" applyFill="1" applyAlignment="1" applyProtection="1">
      <alignment horizontal="center" vertical="center" wrapText="1"/>
    </xf>
    <xf numFmtId="39" fontId="0" fillId="0" borderId="0" xfId="0" applyNumberFormat="1" applyFill="1" applyProtection="1"/>
    <xf numFmtId="0" fontId="0" fillId="0" borderId="0" xfId="0" applyFill="1" applyProtection="1">
      <protection locked="0"/>
    </xf>
    <xf numFmtId="39" fontId="0" fillId="0" borderId="0" xfId="0" applyNumberFormat="1" applyFill="1" applyAlignment="1" applyProtection="1">
      <alignment vertical="center"/>
    </xf>
    <xf numFmtId="0" fontId="0" fillId="0" borderId="0" xfId="0" applyFill="1" applyAlignment="1" applyProtection="1">
      <alignment vertical="center"/>
    </xf>
    <xf numFmtId="0" fontId="0" fillId="0" borderId="0" xfId="0" applyFill="1" applyAlignment="1" applyProtection="1">
      <alignment vertical="center"/>
      <protection locked="0"/>
    </xf>
    <xf numFmtId="0" fontId="0" fillId="0" borderId="0" xfId="0" applyFill="1" applyProtection="1"/>
    <xf numFmtId="41" fontId="62" fillId="0" borderId="0" xfId="0" applyNumberFormat="1" applyFont="1" applyFill="1" applyAlignment="1" applyProtection="1">
      <alignment wrapText="1"/>
    </xf>
    <xf numFmtId="0" fontId="73" fillId="23" borderId="0" xfId="0" applyFont="1" applyFill="1" applyAlignment="1" applyProtection="1">
      <alignment vertical="center"/>
    </xf>
    <xf numFmtId="0" fontId="93" fillId="0" borderId="0" xfId="0" applyFont="1" applyFill="1" applyAlignment="1" applyProtection="1">
      <alignment horizontal="center" vertical="center" wrapText="1"/>
    </xf>
    <xf numFmtId="0" fontId="98" fillId="0" borderId="0" xfId="0" applyFont="1" applyAlignment="1" applyProtection="1">
      <alignment horizontal="center" vertical="center" wrapText="1"/>
    </xf>
    <xf numFmtId="0" fontId="0" fillId="0" borderId="0" xfId="0" applyNumberFormat="1" applyFill="1" applyAlignment="1" applyProtection="1">
      <alignment vertical="center" wrapText="1"/>
    </xf>
    <xf numFmtId="0" fontId="81" fillId="0" borderId="0" xfId="0" applyNumberFormat="1" applyFont="1" applyFill="1" applyAlignment="1" applyProtection="1">
      <alignment vertical="center" wrapText="1"/>
    </xf>
    <xf numFmtId="0" fontId="0" fillId="0" borderId="0" xfId="0" applyNumberFormat="1" applyFont="1" applyFill="1" applyAlignment="1" applyProtection="1">
      <alignment horizontal="center" vertical="center"/>
    </xf>
    <xf numFmtId="0" fontId="59" fillId="0" borderId="24" xfId="0" applyNumberFormat="1" applyFont="1" applyFill="1" applyBorder="1" applyAlignment="1" applyProtection="1">
      <alignment horizontal="center" vertical="center"/>
    </xf>
    <xf numFmtId="0" fontId="0" fillId="0" borderId="23" xfId="0" applyNumberFormat="1" applyFill="1" applyBorder="1" applyAlignment="1" applyProtection="1">
      <alignment horizontal="left" vertical="center" wrapText="1"/>
    </xf>
    <xf numFmtId="0" fontId="0" fillId="0" borderId="0" xfId="0" applyFont="1" applyFill="1" applyAlignment="1" applyProtection="1">
      <alignment vertical="center" wrapText="1"/>
    </xf>
    <xf numFmtId="1" fontId="44" fillId="20" borderId="0" xfId="452" applyNumberFormat="1" applyFont="1" applyFill="1" applyAlignment="1">
      <alignment horizontal="left"/>
    </xf>
    <xf numFmtId="1" fontId="105" fillId="20" borderId="0" xfId="452" applyNumberFormat="1" applyFont="1" applyFill="1" applyAlignment="1">
      <alignment horizontal="left"/>
    </xf>
    <xf numFmtId="1" fontId="75" fillId="20" borderId="0" xfId="452" applyNumberFormat="1" applyFont="1" applyFill="1" applyAlignment="1" applyProtection="1">
      <alignment horizontal="left" vertical="center"/>
    </xf>
    <xf numFmtId="1" fontId="106" fillId="20" borderId="0" xfId="452" applyNumberFormat="1" applyFont="1" applyFill="1" applyAlignment="1" applyProtection="1">
      <alignment horizontal="left" vertical="center"/>
    </xf>
    <xf numFmtId="1" fontId="106" fillId="20" borderId="0" xfId="452" applyNumberFormat="1" applyFont="1" applyFill="1" applyAlignment="1" applyProtection="1">
      <alignment horizontal="left" vertical="center" wrapText="1"/>
    </xf>
    <xf numFmtId="0" fontId="107" fillId="0" borderId="31" xfId="331" applyNumberFormat="1" applyFont="1" applyBorder="1" applyAlignment="1" applyProtection="1">
      <alignment vertical="center"/>
    </xf>
    <xf numFmtId="0" fontId="108" fillId="0" borderId="0" xfId="0" applyFont="1" applyFill="1" applyAlignment="1" applyProtection="1">
      <alignment horizontal="right"/>
    </xf>
    <xf numFmtId="38" fontId="91" fillId="0" borderId="0" xfId="331" applyNumberFormat="1" applyFont="1" applyFill="1" applyAlignment="1" applyProtection="1">
      <alignment horizontal="center" vertical="center" wrapText="1"/>
    </xf>
    <xf numFmtId="40" fontId="0" fillId="0" borderId="0" xfId="0" applyNumberFormat="1" applyFill="1" applyBorder="1" applyProtection="1"/>
    <xf numFmtId="40" fontId="53" fillId="0" borderId="0" xfId="0" applyNumberFormat="1" applyFont="1" applyFill="1" applyBorder="1" applyProtection="1"/>
    <xf numFmtId="166" fontId="0" fillId="0" borderId="0" xfId="0" applyNumberFormat="1" applyFill="1" applyBorder="1" applyProtection="1"/>
    <xf numFmtId="166" fontId="65" fillId="21" borderId="15" xfId="0" applyNumberFormat="1" applyFont="1" applyFill="1" applyBorder="1" applyProtection="1"/>
    <xf numFmtId="0" fontId="88" fillId="21" borderId="10" xfId="0" applyFont="1" applyFill="1" applyBorder="1" applyAlignment="1" applyProtection="1">
      <alignment horizontal="center" wrapText="1"/>
    </xf>
    <xf numFmtId="0" fontId="0" fillId="28" borderId="0" xfId="0" applyFill="1" applyAlignment="1" applyProtection="1">
      <alignment vertical="center"/>
    </xf>
    <xf numFmtId="38" fontId="109" fillId="28" borderId="0" xfId="331" applyNumberFormat="1" applyFont="1" applyFill="1" applyAlignment="1" applyProtection="1">
      <alignment horizontal="center" vertical="center" wrapText="1"/>
    </xf>
    <xf numFmtId="164" fontId="59" fillId="29" borderId="0" xfId="331" applyNumberFormat="1" applyFont="1" applyFill="1" applyAlignment="1" applyProtection="1">
      <alignment horizontal="center" vertical="center"/>
      <protection locked="0"/>
    </xf>
    <xf numFmtId="164" fontId="59" fillId="28" borderId="0" xfId="331" applyNumberFormat="1" applyFont="1" applyFill="1" applyAlignment="1" applyProtection="1">
      <alignment horizontal="center" vertical="center"/>
    </xf>
    <xf numFmtId="164" fontId="52" fillId="28" borderId="0" xfId="331" applyNumberFormat="1" applyFont="1" applyFill="1" applyAlignment="1" applyProtection="1">
      <alignment horizontal="center" vertical="center"/>
    </xf>
    <xf numFmtId="0" fontId="60" fillId="28" borderId="0" xfId="0" applyFont="1" applyFill="1" applyAlignment="1" applyProtection="1">
      <alignment horizontal="center" vertical="center"/>
    </xf>
    <xf numFmtId="0" fontId="60" fillId="28" borderId="0" xfId="0" applyFont="1" applyFill="1" applyAlignment="1" applyProtection="1">
      <alignment horizontal="center" vertical="center" wrapText="1"/>
    </xf>
    <xf numFmtId="164" fontId="52" fillId="29" borderId="0" xfId="331" applyNumberFormat="1" applyFont="1" applyFill="1" applyAlignment="1" applyProtection="1">
      <alignment horizontal="center" vertical="center"/>
      <protection locked="0"/>
    </xf>
    <xf numFmtId="164" fontId="52" fillId="23" borderId="0" xfId="331" applyNumberFormat="1" applyFont="1" applyFill="1" applyAlignment="1" applyProtection="1">
      <alignment horizontal="center" vertical="center"/>
    </xf>
    <xf numFmtId="0" fontId="61" fillId="0" borderId="0" xfId="0" applyFont="1" applyFill="1" applyAlignment="1" applyProtection="1">
      <alignment wrapText="1"/>
      <protection locked="0"/>
    </xf>
    <xf numFmtId="0" fontId="100" fillId="0" borderId="0" xfId="0" applyFont="1" applyFill="1" applyAlignment="1" applyProtection="1">
      <alignment wrapText="1"/>
      <protection locked="0"/>
    </xf>
    <xf numFmtId="0" fontId="110" fillId="0" borderId="0" xfId="0" applyFont="1" applyAlignment="1" applyProtection="1">
      <alignment wrapText="1"/>
      <protection locked="0"/>
    </xf>
    <xf numFmtId="0" fontId="0" fillId="0" borderId="0" xfId="0" applyFont="1" applyFill="1" applyProtection="1">
      <protection locked="0"/>
    </xf>
    <xf numFmtId="3" fontId="0" fillId="0" borderId="0" xfId="0" applyNumberFormat="1"/>
    <xf numFmtId="0" fontId="66" fillId="0" borderId="0" xfId="0" applyFont="1" applyFill="1" applyAlignment="1" applyProtection="1">
      <alignment horizontal="left" vertical="center"/>
    </xf>
    <xf numFmtId="0" fontId="0" fillId="0" borderId="0" xfId="0" applyFill="1" applyProtection="1"/>
    <xf numFmtId="0" fontId="75" fillId="0" borderId="0" xfId="0" applyFont="1" applyFill="1" applyAlignment="1" applyProtection="1">
      <alignment horizontal="center" vertical="center" wrapText="1"/>
    </xf>
    <xf numFmtId="0" fontId="93" fillId="0" borderId="0" xfId="0" applyFont="1" applyFill="1" applyAlignment="1" applyProtection="1">
      <alignment horizontal="center" vertical="center" wrapText="1"/>
    </xf>
    <xf numFmtId="0" fontId="66" fillId="28" borderId="0" xfId="0" applyFont="1" applyFill="1" applyAlignment="1" applyProtection="1">
      <alignment horizontal="left" vertical="center"/>
    </xf>
    <xf numFmtId="0" fontId="0" fillId="0" borderId="0" xfId="0" applyNumberFormat="1" applyFont="1" applyFill="1" applyAlignment="1" applyProtection="1">
      <alignment horizontal="center" vertical="center"/>
    </xf>
    <xf numFmtId="0" fontId="0" fillId="0" borderId="0" xfId="0" applyFill="1" applyProtection="1">
      <protection locked="0"/>
    </xf>
    <xf numFmtId="0" fontId="91" fillId="0" borderId="0" xfId="0" applyNumberFormat="1" applyFont="1" applyFill="1" applyAlignment="1" applyProtection="1">
      <alignment vertical="center" wrapText="1"/>
    </xf>
    <xf numFmtId="0" fontId="60" fillId="0" borderId="0" xfId="0" applyFont="1" applyFill="1" applyAlignment="1" applyProtection="1">
      <alignment horizontal="left" wrapText="1" indent="2"/>
    </xf>
    <xf numFmtId="164" fontId="91" fillId="23" borderId="0" xfId="331" applyNumberFormat="1" applyFont="1" applyFill="1" applyProtection="1"/>
    <xf numFmtId="164" fontId="59" fillId="29" borderId="0" xfId="331" applyNumberFormat="1" applyFont="1" applyFill="1" applyAlignment="1" applyProtection="1">
      <alignment horizontal="center" vertical="center"/>
      <protection locked="0"/>
    </xf>
    <xf numFmtId="164" fontId="109" fillId="23" borderId="0" xfId="331" applyNumberFormat="1" applyFont="1" applyFill="1" applyAlignment="1" applyProtection="1">
      <alignment horizontal="center" vertical="center" wrapText="1"/>
    </xf>
    <xf numFmtId="41" fontId="97" fillId="0" borderId="23" xfId="331" applyNumberFormat="1" applyFont="1" applyFill="1" applyBorder="1" applyAlignment="1" applyProtection="1">
      <alignment horizontal="center" vertical="center" wrapText="1"/>
    </xf>
    <xf numFmtId="164" fontId="52" fillId="0" borderId="0" xfId="331" applyNumberFormat="1" applyFont="1" applyFill="1" applyAlignment="1" applyProtection="1">
      <alignment vertical="center"/>
    </xf>
    <xf numFmtId="0" fontId="61" fillId="0" borderId="0" xfId="0" applyFont="1" applyFill="1" applyAlignment="1" applyProtection="1">
      <alignment horizontal="left" vertical="center" wrapText="1"/>
    </xf>
    <xf numFmtId="0" fontId="0" fillId="0" borderId="0" xfId="0" applyProtection="1"/>
    <xf numFmtId="0" fontId="0" fillId="23" borderId="0" xfId="0" applyFill="1" applyBorder="1" applyAlignment="1" applyProtection="1">
      <alignment vertical="center"/>
    </xf>
    <xf numFmtId="0" fontId="0" fillId="0" borderId="0" xfId="0" applyAlignment="1" applyProtection="1">
      <alignment horizontal="center" vertical="center"/>
    </xf>
    <xf numFmtId="0" fontId="0" fillId="0" borderId="0" xfId="0" applyFill="1" applyAlignment="1" applyProtection="1">
      <alignment horizontal="center" vertical="center"/>
    </xf>
    <xf numFmtId="164" fontId="111" fillId="0" borderId="23" xfId="331" applyNumberFormat="1" applyFont="1" applyFill="1" applyBorder="1" applyAlignment="1" applyProtection="1">
      <alignment horizontal="center" vertical="center" wrapText="1"/>
    </xf>
    <xf numFmtId="41" fontId="61" fillId="29" borderId="0" xfId="331" applyNumberFormat="1" applyFont="1" applyFill="1" applyAlignment="1" applyProtection="1">
      <alignment wrapText="1"/>
    </xf>
    <xf numFmtId="37" fontId="59" fillId="0" borderId="31" xfId="331" applyNumberFormat="1" applyFont="1" applyFill="1" applyBorder="1" applyAlignment="1" applyProtection="1">
      <alignment horizontal="center" vertical="center" wrapText="1"/>
    </xf>
    <xf numFmtId="37" fontId="102" fillId="0" borderId="31" xfId="331" applyNumberFormat="1" applyFont="1" applyFill="1" applyBorder="1" applyAlignment="1" applyProtection="1">
      <alignment horizontal="center" vertical="center" wrapText="1"/>
    </xf>
    <xf numFmtId="37" fontId="59" fillId="22" borderId="31" xfId="331" applyNumberFormat="1" applyFont="1" applyFill="1" applyBorder="1" applyAlignment="1" applyProtection="1">
      <alignment horizontal="center" vertical="center" wrapText="1"/>
    </xf>
    <xf numFmtId="164" fontId="97" fillId="0" borderId="31" xfId="331" applyNumberFormat="1" applyFont="1" applyFill="1" applyBorder="1" applyAlignment="1" applyProtection="1">
      <alignment horizontal="center" vertical="center" wrapText="1"/>
    </xf>
    <xf numFmtId="0" fontId="0" fillId="23" borderId="23" xfId="0" applyFill="1" applyBorder="1" applyAlignment="1" applyProtection="1">
      <alignment vertical="center"/>
      <protection locked="0"/>
    </xf>
    <xf numFmtId="0" fontId="0" fillId="23" borderId="23" xfId="0" applyFill="1" applyBorder="1" applyAlignment="1" applyProtection="1">
      <alignment vertical="center"/>
    </xf>
    <xf numFmtId="39" fontId="0" fillId="23" borderId="31" xfId="0" applyNumberFormat="1" applyFill="1" applyBorder="1" applyAlignment="1" applyProtection="1">
      <alignment vertical="center"/>
    </xf>
    <xf numFmtId="0" fontId="0" fillId="23" borderId="31" xfId="0" applyFill="1" applyBorder="1" applyAlignment="1" applyProtection="1">
      <alignment vertical="center"/>
    </xf>
    <xf numFmtId="0" fontId="0" fillId="23" borderId="27" xfId="0" applyFill="1" applyBorder="1" applyAlignment="1" applyProtection="1">
      <alignment vertical="center"/>
      <protection locked="0"/>
    </xf>
    <xf numFmtId="0" fontId="0" fillId="23" borderId="27" xfId="0" applyFill="1" applyBorder="1" applyAlignment="1" applyProtection="1">
      <alignment vertical="center"/>
    </xf>
    <xf numFmtId="39" fontId="0" fillId="23" borderId="32" xfId="0" applyNumberFormat="1" applyFill="1" applyBorder="1" applyAlignment="1" applyProtection="1">
      <alignment vertical="center"/>
    </xf>
    <xf numFmtId="0" fontId="0" fillId="23" borderId="32" xfId="0" applyFill="1" applyBorder="1" applyAlignment="1" applyProtection="1">
      <alignment vertical="center"/>
    </xf>
    <xf numFmtId="0" fontId="0" fillId="0" borderId="23" xfId="0" applyFont="1" applyFill="1" applyBorder="1" applyAlignment="1" applyProtection="1">
      <alignment wrapText="1"/>
    </xf>
    <xf numFmtId="164" fontId="59" fillId="29" borderId="0" xfId="331" applyNumberFormat="1" applyFont="1" applyFill="1" applyAlignment="1" applyProtection="1">
      <alignment horizontal="center" vertical="center" wrapText="1"/>
      <protection locked="0"/>
    </xf>
    <xf numFmtId="0" fontId="0" fillId="0" borderId="0" xfId="0" applyNumberFormat="1" applyFill="1" applyAlignment="1" applyProtection="1">
      <alignment vertical="center" wrapText="1"/>
    </xf>
    <xf numFmtId="0" fontId="64" fillId="0" borderId="0" xfId="0" applyFont="1" applyFill="1" applyAlignment="1" applyProtection="1">
      <alignment horizontal="left" vertical="center"/>
    </xf>
    <xf numFmtId="0" fontId="98" fillId="0" borderId="0" xfId="0" applyFont="1" applyFill="1" applyAlignment="1" applyProtection="1">
      <alignment horizontal="center" vertical="center" wrapText="1"/>
    </xf>
    <xf numFmtId="0" fontId="64" fillId="0" borderId="0" xfId="0" applyFont="1" applyFill="1" applyAlignment="1" applyProtection="1">
      <alignment vertical="center"/>
    </xf>
    <xf numFmtId="0" fontId="0" fillId="0" borderId="23" xfId="0" applyFont="1" applyFill="1" applyBorder="1" applyAlignment="1" applyProtection="1">
      <alignment vertical="center" wrapText="1"/>
    </xf>
    <xf numFmtId="0" fontId="55" fillId="0" borderId="0" xfId="421"/>
    <xf numFmtId="49" fontId="0" fillId="0" borderId="0" xfId="0" applyNumberFormat="1" applyFont="1" applyFill="1" applyAlignment="1" applyProtection="1">
      <alignment horizontal="center" vertical="center"/>
    </xf>
    <xf numFmtId="164" fontId="52" fillId="0" borderId="26" xfId="331" applyNumberFormat="1" applyFont="1" applyBorder="1" applyAlignment="1" applyProtection="1">
      <alignment vertical="center"/>
    </xf>
    <xf numFmtId="164" fontId="52" fillId="32" borderId="26" xfId="331" applyNumberFormat="1" applyFont="1" applyFill="1" applyBorder="1" applyAlignment="1" applyProtection="1">
      <alignment vertical="center"/>
    </xf>
    <xf numFmtId="164" fontId="52" fillId="0" borderId="26" xfId="331" applyNumberFormat="1" applyFont="1" applyFill="1" applyBorder="1" applyAlignment="1" applyProtection="1">
      <alignment vertical="center"/>
    </xf>
    <xf numFmtId="164" fontId="52" fillId="0" borderId="31" xfId="331" applyNumberFormat="1" applyFont="1" applyBorder="1" applyAlignment="1" applyProtection="1">
      <alignment vertical="center"/>
    </xf>
    <xf numFmtId="164" fontId="52" fillId="0" borderId="31" xfId="331" applyNumberFormat="1" applyFont="1" applyFill="1" applyBorder="1" applyAlignment="1" applyProtection="1">
      <alignment vertical="center"/>
    </xf>
    <xf numFmtId="164" fontId="52" fillId="22" borderId="31" xfId="331" applyNumberFormat="1" applyFont="1" applyFill="1" applyBorder="1" applyAlignment="1" applyProtection="1">
      <alignment vertical="center"/>
    </xf>
    <xf numFmtId="0" fontId="0" fillId="0" borderId="23" xfId="0" applyFont="1" applyFill="1" applyBorder="1" applyAlignment="1">
      <alignment vertical="center" wrapText="1"/>
    </xf>
    <xf numFmtId="0" fontId="0" fillId="0" borderId="0" xfId="0" applyFont="1" applyFill="1" applyBorder="1" applyAlignment="1" applyProtection="1">
      <alignment vertical="center" wrapText="1"/>
    </xf>
    <xf numFmtId="3" fontId="91" fillId="0" borderId="23" xfId="872" applyFont="1" applyFill="1" applyBorder="1" applyAlignment="1" applyProtection="1">
      <alignment vertical="center" wrapText="1"/>
    </xf>
    <xf numFmtId="3" fontId="91" fillId="0" borderId="0" xfId="872" applyFont="1" applyFill="1" applyAlignment="1" applyProtection="1">
      <alignment vertical="center" wrapText="1"/>
    </xf>
    <xf numFmtId="0" fontId="75" fillId="20" borderId="0" xfId="0" applyFont="1" applyFill="1"/>
    <xf numFmtId="37" fontId="52" fillId="0" borderId="0" xfId="331" applyNumberFormat="1" applyFont="1" applyAlignment="1" applyProtection="1">
      <alignment vertical="center"/>
    </xf>
    <xf numFmtId="42" fontId="28" fillId="26" borderId="0" xfId="384" applyNumberFormat="1" applyFont="1" applyFill="1"/>
    <xf numFmtId="42" fontId="85" fillId="0" borderId="0" xfId="384" applyNumberFormat="1" applyFont="1"/>
    <xf numFmtId="42" fontId="83" fillId="27" borderId="0" xfId="384" applyNumberFormat="1" applyFont="1" applyFill="1"/>
    <xf numFmtId="42" fontId="85" fillId="27" borderId="0" xfId="384" applyNumberFormat="1" applyFont="1" applyFill="1"/>
    <xf numFmtId="42" fontId="83" fillId="27" borderId="21" xfId="384" applyNumberFormat="1" applyFont="1" applyFill="1" applyBorder="1"/>
    <xf numFmtId="42" fontId="85" fillId="26" borderId="18" xfId="384" applyNumberFormat="1" applyFont="1" applyFill="1" applyBorder="1"/>
    <xf numFmtId="42" fontId="83" fillId="0" borderId="22" xfId="384" applyNumberFormat="1" applyFont="1" applyBorder="1"/>
    <xf numFmtId="42" fontId="28" fillId="0" borderId="0" xfId="384" applyNumberFormat="1" applyFont="1" applyFill="1"/>
    <xf numFmtId="42" fontId="85" fillId="0" borderId="18" xfId="384" applyNumberFormat="1" applyFont="1" applyBorder="1"/>
    <xf numFmtId="41" fontId="28" fillId="26" borderId="0" xfId="452" applyNumberFormat="1" applyFont="1" applyFill="1"/>
    <xf numFmtId="41" fontId="85" fillId="0" borderId="0" xfId="452" applyNumberFormat="1" applyFont="1"/>
    <xf numFmtId="41" fontId="85" fillId="26" borderId="0" xfId="452" applyNumberFormat="1" applyFont="1" applyFill="1"/>
    <xf numFmtId="41" fontId="85" fillId="26" borderId="16" xfId="340" applyNumberFormat="1" applyFont="1" applyFill="1" applyBorder="1"/>
    <xf numFmtId="41" fontId="85" fillId="0" borderId="0" xfId="340" applyNumberFormat="1" applyFont="1"/>
    <xf numFmtId="41" fontId="85" fillId="26" borderId="0" xfId="340" applyNumberFormat="1" applyFont="1" applyFill="1"/>
    <xf numFmtId="41" fontId="28" fillId="26" borderId="0" xfId="0" applyNumberFormat="1" applyFont="1" applyFill="1"/>
    <xf numFmtId="41" fontId="28" fillId="0" borderId="0" xfId="340" applyNumberFormat="1" applyFont="1" applyFill="1"/>
    <xf numFmtId="41" fontId="28" fillId="26" borderId="16" xfId="0" applyNumberFormat="1" applyFont="1" applyFill="1" applyBorder="1"/>
    <xf numFmtId="41" fontId="28" fillId="0" borderId="16" xfId="340" applyNumberFormat="1" applyFont="1" applyFill="1" applyBorder="1"/>
    <xf numFmtId="0" fontId="59" fillId="33" borderId="24" xfId="0" applyNumberFormat="1" applyFont="1" applyFill="1" applyBorder="1" applyAlignment="1" applyProtection="1">
      <alignment horizontal="center" vertical="center"/>
    </xf>
    <xf numFmtId="0" fontId="0" fillId="0" borderId="0" xfId="0" applyFont="1" applyFill="1" applyAlignment="1" applyProtection="1">
      <alignment horizontal="left" vertical="center" wrapText="1"/>
    </xf>
    <xf numFmtId="165" fontId="59" fillId="29" borderId="0" xfId="331" applyNumberFormat="1" applyFont="1" applyFill="1" applyAlignment="1" applyProtection="1">
      <alignment horizontal="center" vertical="center"/>
      <protection locked="0"/>
    </xf>
    <xf numFmtId="0" fontId="0" fillId="0" borderId="0" xfId="0" applyFill="1" applyProtection="1"/>
    <xf numFmtId="0" fontId="0" fillId="0" borderId="0" xfId="0" applyProtection="1">
      <protection locked="0"/>
    </xf>
    <xf numFmtId="0" fontId="0" fillId="0" borderId="0" xfId="0" applyAlignment="1">
      <alignment horizontal="center" vertical="center"/>
    </xf>
    <xf numFmtId="0" fontId="0" fillId="34" borderId="23" xfId="0" applyNumberFormat="1" applyFont="1" applyFill="1" applyBorder="1" applyAlignment="1" applyProtection="1">
      <alignment horizontal="center" vertical="center" wrapText="1"/>
    </xf>
    <xf numFmtId="164" fontId="97" fillId="33" borderId="26" xfId="331" applyNumberFormat="1" applyFont="1" applyFill="1" applyBorder="1" applyAlignment="1" applyProtection="1">
      <alignment horizontal="center" vertical="center" wrapText="1"/>
    </xf>
    <xf numFmtId="41" fontId="62" fillId="0" borderId="0" xfId="0" applyNumberFormat="1" applyFont="1" applyFill="1" applyAlignment="1" applyProtection="1">
      <alignment vertical="center" wrapText="1"/>
    </xf>
    <xf numFmtId="0" fontId="0" fillId="0" borderId="0" xfId="0" applyProtection="1"/>
    <xf numFmtId="0" fontId="0" fillId="0" borderId="0" xfId="0" applyProtection="1">
      <protection locked="0"/>
    </xf>
    <xf numFmtId="41" fontId="62" fillId="0" borderId="0" xfId="0" applyNumberFormat="1" applyFont="1" applyFill="1" applyAlignment="1" applyProtection="1">
      <alignment wrapText="1"/>
    </xf>
    <xf numFmtId="39" fontId="97" fillId="0" borderId="0" xfId="331" applyNumberFormat="1" applyFont="1" applyFill="1" applyBorder="1" applyAlignment="1" applyProtection="1">
      <alignment horizontal="center" vertical="center" wrapText="1"/>
    </xf>
    <xf numFmtId="168" fontId="0" fillId="0" borderId="0" xfId="0" applyNumberFormat="1" applyFill="1" applyAlignment="1" applyProtection="1">
      <alignment wrapText="1"/>
    </xf>
    <xf numFmtId="0" fontId="0" fillId="0" borderId="0" xfId="0" applyProtection="1"/>
    <xf numFmtId="41" fontId="62" fillId="0" borderId="0" xfId="0" applyNumberFormat="1" applyFont="1" applyFill="1" applyAlignment="1" applyProtection="1">
      <alignment wrapText="1"/>
    </xf>
    <xf numFmtId="0" fontId="0" fillId="0" borderId="0" xfId="0" applyAlignment="1" applyProtection="1">
      <alignment wrapText="1"/>
      <protection locked="0"/>
    </xf>
    <xf numFmtId="0" fontId="0" fillId="0" borderId="0" xfId="0" applyProtection="1">
      <protection locked="0"/>
    </xf>
    <xf numFmtId="164" fontId="59" fillId="29" borderId="0" xfId="331" applyNumberFormat="1" applyFont="1" applyFill="1" applyAlignment="1" applyProtection="1">
      <alignment horizontal="center" vertical="center"/>
      <protection locked="0"/>
    </xf>
    <xf numFmtId="39" fontId="97" fillId="0" borderId="0" xfId="331" applyNumberFormat="1" applyFont="1" applyFill="1" applyBorder="1" applyAlignment="1" applyProtection="1">
      <alignment horizontal="center" vertical="center" wrapText="1"/>
    </xf>
    <xf numFmtId="168" fontId="0" fillId="0" borderId="0" xfId="0" applyNumberFormat="1" applyFill="1" applyAlignment="1" applyProtection="1">
      <alignment wrapText="1"/>
    </xf>
    <xf numFmtId="0" fontId="0" fillId="0" borderId="0" xfId="0" applyProtection="1"/>
    <xf numFmtId="0" fontId="0" fillId="0" borderId="0" xfId="0" applyBorder="1" applyProtection="1"/>
    <xf numFmtId="0" fontId="0" fillId="23" borderId="0" xfId="0" applyFill="1" applyBorder="1" applyAlignment="1" applyProtection="1">
      <alignment vertical="center"/>
    </xf>
    <xf numFmtId="164" fontId="97" fillId="0" borderId="26" xfId="331" applyNumberFormat="1" applyFont="1" applyFill="1" applyBorder="1" applyAlignment="1" applyProtection="1">
      <alignment horizontal="center" vertical="center" wrapText="1"/>
    </xf>
    <xf numFmtId="0" fontId="97" fillId="0" borderId="23" xfId="331" applyNumberFormat="1" applyFont="1" applyFill="1" applyBorder="1" applyAlignment="1" applyProtection="1">
      <alignment horizontal="center" vertical="center" wrapText="1"/>
    </xf>
    <xf numFmtId="164" fontId="97" fillId="0" borderId="23" xfId="331" applyNumberFormat="1" applyFont="1" applyFill="1" applyBorder="1" applyAlignment="1" applyProtection="1">
      <alignment horizontal="center" vertical="center" wrapText="1"/>
    </xf>
    <xf numFmtId="164" fontId="97" fillId="29" borderId="23" xfId="331" applyNumberFormat="1" applyFont="1" applyFill="1" applyBorder="1" applyAlignment="1" applyProtection="1">
      <alignment horizontal="center" vertical="center" wrapText="1"/>
      <protection locked="0"/>
    </xf>
    <xf numFmtId="0" fontId="0" fillId="0" borderId="23" xfId="0" applyNumberFormat="1" applyFill="1" applyBorder="1" applyAlignment="1" applyProtection="1">
      <alignment horizontal="left" vertical="center" wrapText="1"/>
    </xf>
    <xf numFmtId="0" fontId="0" fillId="0" borderId="0" xfId="0" applyAlignment="1" applyProtection="1">
      <alignment horizontal="center" vertical="center"/>
    </xf>
    <xf numFmtId="39" fontId="97" fillId="0" borderId="31" xfId="331" applyNumberFormat="1" applyFont="1" applyFill="1" applyBorder="1" applyAlignment="1" applyProtection="1">
      <alignment horizontal="center" vertical="center" wrapText="1"/>
    </xf>
    <xf numFmtId="0" fontId="0" fillId="33" borderId="0" xfId="0" applyNumberFormat="1" applyFont="1" applyFill="1" applyAlignment="1" applyProtection="1">
      <alignment horizontal="center" vertical="center"/>
    </xf>
    <xf numFmtId="0" fontId="93" fillId="33" borderId="0" xfId="0" applyFont="1" applyFill="1" applyAlignment="1" applyProtection="1">
      <alignment horizontal="center" vertical="center" wrapText="1"/>
    </xf>
    <xf numFmtId="164" fontId="52" fillId="33" borderId="31" xfId="331" applyNumberFormat="1" applyFont="1" applyFill="1" applyBorder="1" applyAlignment="1" applyProtection="1">
      <alignment vertical="center"/>
    </xf>
    <xf numFmtId="0" fontId="97" fillId="33" borderId="23" xfId="0" applyNumberFormat="1" applyFont="1" applyFill="1" applyBorder="1" applyAlignment="1" applyProtection="1">
      <alignment horizontal="left" vertical="center" wrapText="1"/>
    </xf>
    <xf numFmtId="0" fontId="0" fillId="33" borderId="23" xfId="0" applyNumberFormat="1" applyFill="1" applyBorder="1" applyAlignment="1" applyProtection="1">
      <alignment horizontal="left" vertical="center" wrapText="1"/>
    </xf>
    <xf numFmtId="165" fontId="97" fillId="29" borderId="23" xfId="331" applyNumberFormat="1" applyFont="1" applyFill="1" applyBorder="1" applyAlignment="1" applyProtection="1">
      <alignment horizontal="center" vertical="center" wrapText="1"/>
      <protection locked="0"/>
    </xf>
    <xf numFmtId="39" fontId="97" fillId="33" borderId="31" xfId="331" applyNumberFormat="1" applyFont="1" applyFill="1" applyBorder="1" applyAlignment="1" applyProtection="1">
      <alignment horizontal="center" vertical="center" wrapText="1"/>
    </xf>
    <xf numFmtId="0" fontId="95" fillId="33" borderId="0" xfId="0" applyFont="1" applyFill="1" applyAlignment="1" applyProtection="1">
      <alignment horizontal="center" vertical="center" wrapText="1"/>
    </xf>
    <xf numFmtId="0" fontId="0" fillId="33" borderId="0" xfId="0" applyNumberFormat="1" applyFill="1" applyAlignment="1" applyProtection="1">
      <alignment vertical="center" wrapText="1"/>
    </xf>
    <xf numFmtId="164" fontId="97" fillId="33" borderId="23" xfId="331" applyNumberFormat="1" applyFont="1" applyFill="1" applyBorder="1" applyAlignment="1" applyProtection="1">
      <alignment horizontal="center" vertical="center" wrapText="1"/>
    </xf>
    <xf numFmtId="0" fontId="0" fillId="0" borderId="0" xfId="0" applyProtection="1"/>
    <xf numFmtId="0" fontId="0" fillId="0" borderId="0" xfId="0" applyFill="1" applyProtection="1"/>
    <xf numFmtId="0" fontId="59" fillId="33" borderId="29" xfId="0" applyNumberFormat="1" applyFont="1" applyFill="1" applyBorder="1" applyAlignment="1" applyProtection="1">
      <alignment horizontal="center" vertical="center"/>
    </xf>
    <xf numFmtId="0" fontId="64" fillId="33" borderId="33" xfId="0" applyFont="1" applyFill="1" applyBorder="1" applyAlignment="1" applyProtection="1">
      <alignment vertical="center" wrapText="1"/>
    </xf>
    <xf numFmtId="0" fontId="0" fillId="30" borderId="0" xfId="0" applyFill="1"/>
    <xf numFmtId="3" fontId="0" fillId="30" borderId="0" xfId="0" applyNumberFormat="1" applyFill="1"/>
    <xf numFmtId="0" fontId="0" fillId="33" borderId="0" xfId="0" applyFill="1" applyAlignment="1" applyProtection="1">
      <alignment vertical="center" wrapText="1"/>
    </xf>
    <xf numFmtId="165" fontId="97" fillId="0" borderId="23" xfId="331" applyNumberFormat="1" applyFont="1" applyFill="1" applyBorder="1" applyAlignment="1" applyProtection="1">
      <alignment horizontal="center" vertical="center" wrapText="1"/>
    </xf>
    <xf numFmtId="0" fontId="0" fillId="33" borderId="24" xfId="0" applyNumberFormat="1" applyFill="1" applyBorder="1" applyAlignment="1" applyProtection="1">
      <alignment horizontal="left" vertical="center" wrapText="1"/>
    </xf>
    <xf numFmtId="0" fontId="0" fillId="33" borderId="34" xfId="0" applyNumberFormat="1" applyFont="1" applyFill="1" applyBorder="1" applyAlignment="1" applyProtection="1">
      <alignment horizontal="left" vertical="center" wrapText="1"/>
    </xf>
    <xf numFmtId="164" fontId="97" fillId="33" borderId="23" xfId="331" applyNumberFormat="1" applyFont="1" applyFill="1" applyBorder="1" applyAlignment="1" applyProtection="1">
      <alignment horizontal="center" vertical="center" wrapText="1"/>
      <protection locked="0"/>
    </xf>
    <xf numFmtId="0" fontId="0" fillId="33" borderId="34" xfId="0" applyNumberFormat="1" applyFont="1" applyFill="1" applyBorder="1" applyAlignment="1" applyProtection="1">
      <alignment horizontal="center" vertical="center" wrapText="1"/>
    </xf>
    <xf numFmtId="0" fontId="0" fillId="0" borderId="0" xfId="0" applyFill="1" applyAlignment="1">
      <alignment vertical="center" wrapText="1"/>
    </xf>
    <xf numFmtId="169" fontId="52" fillId="0" borderId="31" xfId="331" applyNumberFormat="1" applyFont="1" applyFill="1" applyBorder="1" applyAlignment="1" applyProtection="1">
      <alignment vertical="center"/>
    </xf>
    <xf numFmtId="49" fontId="59" fillId="0" borderId="24" xfId="0" applyNumberFormat="1" applyFont="1" applyFill="1" applyBorder="1" applyAlignment="1" applyProtection="1">
      <alignment horizontal="center" vertical="center"/>
    </xf>
    <xf numFmtId="0" fontId="0" fillId="0" borderId="0" xfId="0" applyFont="1" applyFill="1" applyAlignment="1">
      <alignment vertical="center" wrapText="1"/>
    </xf>
    <xf numFmtId="0" fontId="0" fillId="0" borderId="23" xfId="0" applyNumberFormat="1" applyFont="1" applyFill="1" applyBorder="1" applyAlignment="1" applyProtection="1">
      <alignment vertical="center" wrapText="1"/>
    </xf>
    <xf numFmtId="0" fontId="78" fillId="0" borderId="0" xfId="445" applyNumberFormat="1" applyFont="1" applyFill="1" applyAlignment="1" applyProtection="1">
      <alignment horizontal="center" vertical="center"/>
    </xf>
    <xf numFmtId="0" fontId="52" fillId="32" borderId="0" xfId="453" applyFill="1"/>
    <xf numFmtId="43" fontId="0" fillId="0" borderId="0" xfId="331" applyFont="1"/>
    <xf numFmtId="0" fontId="54" fillId="0" borderId="23" xfId="445" applyFont="1" applyFill="1" applyBorder="1" applyAlignment="1" applyProtection="1">
      <alignment vertical="center" wrapText="1"/>
    </xf>
    <xf numFmtId="0" fontId="78" fillId="0" borderId="24" xfId="445" applyNumberFormat="1" applyFont="1" applyFill="1" applyBorder="1" applyAlignment="1" applyProtection="1">
      <alignment horizontal="center" vertical="center"/>
    </xf>
    <xf numFmtId="0" fontId="59" fillId="32" borderId="24" xfId="5724" applyNumberFormat="1" applyFont="1" applyFill="1" applyBorder="1" applyAlignment="1" applyProtection="1">
      <alignment horizontal="center" vertical="center"/>
    </xf>
    <xf numFmtId="3" fontId="44" fillId="32" borderId="0" xfId="445" applyNumberFormat="1" applyFont="1" applyFill="1" applyAlignment="1">
      <alignment horizontal="center"/>
    </xf>
    <xf numFmtId="0" fontId="64" fillId="0" borderId="33" xfId="0" applyFont="1" applyFill="1" applyBorder="1" applyAlignment="1" applyProtection="1">
      <alignment vertical="center" wrapText="1"/>
    </xf>
    <xf numFmtId="43" fontId="0" fillId="0" borderId="0" xfId="0" applyNumberFormat="1"/>
    <xf numFmtId="0" fontId="52" fillId="32" borderId="0" xfId="453" applyNumberFormat="1" applyFill="1"/>
    <xf numFmtId="0" fontId="0" fillId="32" borderId="0" xfId="0" applyFill="1"/>
    <xf numFmtId="3" fontId="113" fillId="32" borderId="0" xfId="332" applyNumberFormat="1" applyFont="1" applyFill="1" applyAlignment="1" applyProtection="1">
      <alignment horizontal="center" vertical="center"/>
    </xf>
    <xf numFmtId="3" fontId="113" fillId="32" borderId="0" xfId="445" applyNumberFormat="1" applyFont="1" applyFill="1" applyAlignment="1" applyProtection="1">
      <alignment horizontal="center" vertical="center"/>
    </xf>
    <xf numFmtId="0" fontId="113" fillId="32" borderId="0" xfId="445" applyNumberFormat="1" applyFont="1" applyFill="1" applyAlignment="1" applyProtection="1">
      <alignment horizontal="left" vertical="center" wrapText="1"/>
    </xf>
    <xf numFmtId="0" fontId="0" fillId="36" borderId="0" xfId="0" applyFill="1"/>
    <xf numFmtId="3" fontId="44" fillId="36" borderId="0" xfId="445" applyNumberFormat="1" applyFont="1" applyFill="1" applyAlignment="1">
      <alignment horizontal="center"/>
    </xf>
    <xf numFmtId="3" fontId="59" fillId="36" borderId="0" xfId="332" applyNumberFormat="1" applyFont="1" applyFill="1" applyAlignment="1" applyProtection="1">
      <alignment horizontal="center" vertical="center"/>
    </xf>
    <xf numFmtId="3" fontId="113" fillId="36" borderId="0" xfId="445" applyNumberFormat="1" applyFont="1" applyFill="1" applyAlignment="1" applyProtection="1">
      <alignment horizontal="center" vertical="center"/>
    </xf>
    <xf numFmtId="0" fontId="52" fillId="36" borderId="0" xfId="12974" applyFill="1" applyAlignment="1">
      <alignment wrapText="1"/>
    </xf>
    <xf numFmtId="0" fontId="54" fillId="36" borderId="0" xfId="445" applyNumberFormat="1" applyFill="1"/>
    <xf numFmtId="3" fontId="113" fillId="36" borderId="0" xfId="332" applyNumberFormat="1" applyFont="1" applyFill="1" applyAlignment="1" applyProtection="1">
      <alignment horizontal="center" vertical="center"/>
    </xf>
    <xf numFmtId="3" fontId="105" fillId="36" borderId="0" xfId="445" applyNumberFormat="1" applyFont="1" applyFill="1" applyAlignment="1">
      <alignment horizontal="center"/>
    </xf>
    <xf numFmtId="3" fontId="105" fillId="32" borderId="0" xfId="445" applyNumberFormat="1" applyFont="1" applyFill="1" applyAlignment="1">
      <alignment horizontal="center"/>
    </xf>
    <xf numFmtId="1" fontId="54" fillId="32" borderId="0" xfId="445" applyNumberFormat="1" applyFill="1"/>
    <xf numFmtId="3" fontId="59" fillId="32" borderId="0" xfId="332" applyNumberFormat="1" applyFont="1" applyFill="1" applyAlignment="1" applyProtection="1">
      <alignment horizontal="center" vertical="center"/>
    </xf>
    <xf numFmtId="0" fontId="54" fillId="36" borderId="0" xfId="445" applyFill="1"/>
    <xf numFmtId="164" fontId="54" fillId="36" borderId="0" xfId="332" applyNumberFormat="1" applyFont="1" applyFill="1"/>
    <xf numFmtId="1" fontId="54" fillId="0" borderId="0" xfId="445" applyNumberFormat="1" applyFill="1" applyBorder="1"/>
    <xf numFmtId="0" fontId="0" fillId="0" borderId="0" xfId="0" applyFill="1"/>
    <xf numFmtId="0" fontId="52" fillId="0" borderId="0" xfId="12974" applyFill="1" applyAlignment="1">
      <alignment wrapText="1"/>
    </xf>
    <xf numFmtId="0" fontId="54" fillId="0" borderId="0" xfId="445"/>
    <xf numFmtId="1" fontId="54" fillId="0" borderId="0" xfId="445" applyNumberFormat="1" applyFill="1"/>
    <xf numFmtId="0" fontId="54" fillId="0" borderId="0" xfId="445" applyFill="1"/>
    <xf numFmtId="43" fontId="113" fillId="0" borderId="0" xfId="332" applyFont="1" applyFill="1" applyAlignment="1" applyProtection="1">
      <alignment horizontal="center" vertical="center"/>
    </xf>
    <xf numFmtId="43" fontId="59" fillId="0" borderId="0" xfId="332" applyFont="1" applyFill="1" applyAlignment="1" applyProtection="1">
      <alignment horizontal="center" vertical="center"/>
    </xf>
    <xf numFmtId="3" fontId="113" fillId="0" borderId="0" xfId="445" applyNumberFormat="1" applyFont="1" applyFill="1" applyAlignment="1" applyProtection="1">
      <alignment horizontal="center" vertical="center"/>
    </xf>
    <xf numFmtId="1" fontId="113" fillId="0" borderId="0" xfId="445" applyNumberFormat="1" applyFont="1" applyFill="1" applyAlignment="1" applyProtection="1">
      <alignment horizontal="center" vertical="center"/>
    </xf>
    <xf numFmtId="1" fontId="105" fillId="0" borderId="0" xfId="445" applyNumberFormat="1" applyFont="1" applyFill="1" applyAlignment="1">
      <alignment horizontal="center"/>
    </xf>
    <xf numFmtId="0" fontId="113" fillId="0" borderId="0" xfId="445" applyNumberFormat="1" applyFont="1" applyFill="1" applyAlignment="1" applyProtection="1">
      <alignment horizontal="left" vertical="center" wrapText="1"/>
    </xf>
    <xf numFmtId="0" fontId="18" fillId="0" borderId="0" xfId="517" applyFont="1" applyFill="1" applyAlignment="1">
      <alignment horizontal="left" vertical="center" wrapText="1"/>
    </xf>
    <xf numFmtId="0" fontId="52" fillId="0" borderId="0" xfId="453" applyFont="1" applyFill="1" applyAlignment="1" applyProtection="1">
      <alignment vertical="center" wrapText="1"/>
      <protection locked="0"/>
    </xf>
    <xf numFmtId="1" fontId="105" fillId="0" borderId="0" xfId="445" applyNumberFormat="1" applyFont="1" applyFill="1" applyAlignment="1">
      <alignment horizontal="center" wrapText="1"/>
    </xf>
    <xf numFmtId="1" fontId="59" fillId="0" borderId="0" xfId="332" applyNumberFormat="1" applyFont="1" applyFill="1" applyAlignment="1" applyProtection="1">
      <alignment horizontal="center" vertical="center"/>
    </xf>
    <xf numFmtId="1" fontId="113" fillId="0" borderId="0" xfId="332" applyNumberFormat="1" applyFont="1" applyFill="1" applyAlignment="1" applyProtection="1">
      <alignment horizontal="center" vertical="center"/>
    </xf>
    <xf numFmtId="3" fontId="59" fillId="0" borderId="0" xfId="332" applyNumberFormat="1" applyFont="1" applyFill="1" applyAlignment="1" applyProtection="1">
      <alignment horizontal="center" vertical="center"/>
    </xf>
    <xf numFmtId="3" fontId="113" fillId="0" borderId="0" xfId="332" applyNumberFormat="1" applyFont="1" applyFill="1" applyAlignment="1" applyProtection="1">
      <alignment horizontal="center" vertical="center"/>
    </xf>
    <xf numFmtId="0" fontId="54" fillId="0" borderId="0" xfId="445" applyAlignment="1">
      <alignment wrapText="1"/>
    </xf>
    <xf numFmtId="1" fontId="106" fillId="0" borderId="0" xfId="445" applyNumberFormat="1" applyFont="1" applyFill="1" applyAlignment="1" applyProtection="1">
      <alignment horizontal="center" vertical="center" wrapText="1"/>
    </xf>
    <xf numFmtId="1" fontId="106" fillId="0" borderId="0" xfId="445" applyNumberFormat="1" applyFont="1" applyFill="1" applyAlignment="1" applyProtection="1">
      <alignment horizontal="center" vertical="center"/>
    </xf>
    <xf numFmtId="1" fontId="75" fillId="0" borderId="0" xfId="445" applyNumberFormat="1" applyFont="1" applyFill="1" applyAlignment="1" applyProtection="1">
      <alignment horizontal="center" vertical="center"/>
    </xf>
    <xf numFmtId="1" fontId="44" fillId="0" borderId="0" xfId="445" applyNumberFormat="1" applyFont="1" applyFill="1" applyAlignment="1">
      <alignment horizontal="center"/>
    </xf>
    <xf numFmtId="2" fontId="44" fillId="0" borderId="0" xfId="445" applyNumberFormat="1" applyFont="1" applyFill="1" applyAlignment="1">
      <alignment horizontal="center"/>
    </xf>
    <xf numFmtId="2" fontId="105" fillId="0" borderId="0" xfId="445" applyNumberFormat="1" applyFont="1" applyFill="1" applyAlignment="1">
      <alignment horizontal="center"/>
    </xf>
    <xf numFmtId="38" fontId="105" fillId="0" borderId="0" xfId="445" applyNumberFormat="1" applyFont="1" applyFill="1" applyAlignment="1">
      <alignment horizontal="center"/>
    </xf>
    <xf numFmtId="38" fontId="44" fillId="0" borderId="0" xfId="445" applyNumberFormat="1" applyFont="1" applyFill="1" applyAlignment="1">
      <alignment horizontal="center"/>
    </xf>
    <xf numFmtId="3" fontId="44" fillId="0" borderId="0" xfId="445" applyNumberFormat="1" applyFont="1" applyFill="1" applyAlignment="1">
      <alignment horizontal="center"/>
    </xf>
    <xf numFmtId="3" fontId="105" fillId="0" borderId="0" xfId="445" applyNumberFormat="1" applyFont="1" applyFill="1" applyAlignment="1">
      <alignment horizontal="center"/>
    </xf>
    <xf numFmtId="0" fontId="52" fillId="0" borderId="0" xfId="453" applyNumberFormat="1" applyFill="1"/>
    <xf numFmtId="0" fontId="52" fillId="0" borderId="0" xfId="453" applyFill="1"/>
    <xf numFmtId="0" fontId="52" fillId="0" borderId="0" xfId="453" applyFont="1" applyFill="1"/>
    <xf numFmtId="0" fontId="54" fillId="0" borderId="0" xfId="445" applyFill="1" applyAlignment="1">
      <alignment wrapText="1"/>
    </xf>
    <xf numFmtId="0" fontId="107" fillId="0" borderId="0" xfId="445" applyNumberFormat="1" applyFont="1" applyFill="1" applyAlignment="1" applyProtection="1">
      <alignment horizontal="left" vertical="center" wrapText="1"/>
    </xf>
    <xf numFmtId="1" fontId="54" fillId="0" borderId="0" xfId="445" applyNumberFormat="1" applyFill="1" applyAlignment="1">
      <alignment wrapText="1"/>
    </xf>
    <xf numFmtId="2" fontId="44" fillId="27" borderId="0" xfId="445" applyNumberFormat="1" applyFont="1" applyFill="1" applyAlignment="1">
      <alignment horizontal="center"/>
    </xf>
    <xf numFmtId="0" fontId="52" fillId="27" borderId="0" xfId="453" applyNumberFormat="1" applyFill="1"/>
    <xf numFmtId="0" fontId="59" fillId="0" borderId="24" xfId="445" applyNumberFormat="1" applyFont="1" applyFill="1" applyBorder="1" applyAlignment="1" applyProtection="1">
      <alignment horizontal="center" vertical="center"/>
    </xf>
    <xf numFmtId="0" fontId="54" fillId="0" borderId="0" xfId="445" applyFont="1" applyFill="1" applyAlignment="1">
      <alignment vertical="center" wrapText="1"/>
    </xf>
    <xf numFmtId="0" fontId="54" fillId="0" borderId="23" xfId="445" applyNumberFormat="1" applyFont="1" applyFill="1" applyBorder="1" applyAlignment="1" applyProtection="1">
      <alignment vertical="center" wrapText="1"/>
    </xf>
    <xf numFmtId="0" fontId="54" fillId="0" borderId="0" xfId="445" applyNumberFormat="1" applyFont="1" applyFill="1" applyAlignment="1" applyProtection="1">
      <alignment horizontal="left" vertical="center" wrapText="1"/>
    </xf>
    <xf numFmtId="3" fontId="113" fillId="27" borderId="0" xfId="445" applyNumberFormat="1" applyFont="1" applyFill="1" applyAlignment="1" applyProtection="1">
      <alignment horizontal="center" vertical="center"/>
    </xf>
    <xf numFmtId="1" fontId="113" fillId="27" borderId="0" xfId="445" applyNumberFormat="1" applyFont="1" applyFill="1" applyAlignment="1" applyProtection="1">
      <alignment horizontal="center" vertical="center"/>
    </xf>
    <xf numFmtId="3" fontId="113" fillId="27" borderId="0" xfId="332" applyNumberFormat="1" applyFont="1" applyFill="1" applyAlignment="1" applyProtection="1">
      <alignment horizontal="center" vertical="center"/>
    </xf>
    <xf numFmtId="2" fontId="113" fillId="27" borderId="0" xfId="332" applyNumberFormat="1" applyFont="1" applyFill="1" applyAlignment="1" applyProtection="1">
      <alignment horizontal="center" vertical="center"/>
    </xf>
    <xf numFmtId="3" fontId="44" fillId="27" borderId="0" xfId="445" applyNumberFormat="1" applyFont="1" applyFill="1" applyAlignment="1">
      <alignment horizontal="center"/>
    </xf>
    <xf numFmtId="43" fontId="113" fillId="27" borderId="0" xfId="332" applyFont="1" applyFill="1" applyAlignment="1" applyProtection="1">
      <alignment horizontal="center" vertical="center"/>
    </xf>
    <xf numFmtId="2" fontId="113" fillId="27" borderId="0" xfId="445" applyNumberFormat="1" applyFont="1" applyFill="1" applyAlignment="1" applyProtection="1">
      <alignment horizontal="left" vertical="center" wrapText="1"/>
    </xf>
    <xf numFmtId="0" fontId="52" fillId="27" borderId="0" xfId="453" applyFill="1"/>
    <xf numFmtId="2" fontId="59" fillId="27" borderId="0" xfId="332" applyNumberFormat="1" applyFont="1" applyFill="1" applyAlignment="1" applyProtection="1">
      <alignment horizontal="center" vertical="center"/>
    </xf>
    <xf numFmtId="0" fontId="113" fillId="27" borderId="0" xfId="445" applyNumberFormat="1" applyFont="1" applyFill="1" applyAlignment="1" applyProtection="1">
      <alignment horizontal="left" vertical="center" wrapText="1"/>
    </xf>
    <xf numFmtId="3" fontId="59" fillId="27" borderId="0" xfId="332" applyNumberFormat="1" applyFont="1" applyFill="1" applyAlignment="1" applyProtection="1">
      <alignment horizontal="center" vertical="center"/>
    </xf>
    <xf numFmtId="2" fontId="105" fillId="27" borderId="0" xfId="445" applyNumberFormat="1" applyFont="1" applyFill="1" applyAlignment="1">
      <alignment horizontal="center"/>
    </xf>
    <xf numFmtId="2" fontId="113" fillId="27" borderId="0" xfId="445" applyNumberFormat="1" applyFont="1" applyFill="1" applyAlignment="1" applyProtection="1">
      <alignment horizontal="center" vertical="center"/>
    </xf>
    <xf numFmtId="38" fontId="105" fillId="27" borderId="0" xfId="445" applyNumberFormat="1" applyFont="1" applyFill="1" applyAlignment="1">
      <alignment horizontal="center"/>
    </xf>
    <xf numFmtId="38" fontId="44" fillId="27" borderId="0" xfId="445" applyNumberFormat="1" applyFont="1" applyFill="1" applyAlignment="1">
      <alignment horizontal="center"/>
    </xf>
    <xf numFmtId="1" fontId="44" fillId="27" borderId="0" xfId="445" applyNumberFormat="1" applyFont="1" applyFill="1" applyAlignment="1">
      <alignment horizontal="center"/>
    </xf>
    <xf numFmtId="43" fontId="59" fillId="27" borderId="0" xfId="332" applyFont="1" applyFill="1" applyAlignment="1" applyProtection="1">
      <alignment horizontal="center" vertical="center"/>
    </xf>
    <xf numFmtId="3" fontId="105" fillId="27" borderId="0" xfId="445" applyNumberFormat="1" applyFont="1" applyFill="1" applyAlignment="1">
      <alignment horizontal="center"/>
    </xf>
    <xf numFmtId="1" fontId="54" fillId="27" borderId="0" xfId="445" applyNumberFormat="1" applyFill="1"/>
    <xf numFmtId="1" fontId="105" fillId="27" borderId="0" xfId="445" applyNumberFormat="1" applyFont="1" applyFill="1" applyAlignment="1">
      <alignment horizontal="center"/>
    </xf>
    <xf numFmtId="4" fontId="113" fillId="0" borderId="0" xfId="445" applyNumberFormat="1" applyFont="1" applyFill="1" applyAlignment="1" applyProtection="1">
      <alignment horizontal="center" vertical="center"/>
    </xf>
    <xf numFmtId="4" fontId="59" fillId="0" borderId="0" xfId="332" applyNumberFormat="1" applyFont="1" applyFill="1" applyAlignment="1" applyProtection="1">
      <alignment horizontal="center" vertical="center"/>
    </xf>
    <xf numFmtId="0" fontId="59" fillId="0" borderId="0" xfId="5724" applyNumberFormat="1" applyFont="1" applyFill="1" applyAlignment="1" applyProtection="1">
      <alignment horizontal="left" vertical="center"/>
    </xf>
    <xf numFmtId="0" fontId="59" fillId="0" borderId="24" xfId="5724" applyNumberFormat="1" applyFont="1" applyFill="1" applyBorder="1" applyAlignment="1" applyProtection="1">
      <alignment horizontal="center" vertical="center"/>
    </xf>
    <xf numFmtId="0" fontId="59" fillId="0" borderId="0" xfId="5724" applyNumberFormat="1" applyFont="1" applyFill="1" applyBorder="1" applyAlignment="1" applyProtection="1">
      <alignment horizontal="center" vertical="center"/>
    </xf>
    <xf numFmtId="0" fontId="59" fillId="0" borderId="25" xfId="5724" applyNumberFormat="1" applyFont="1" applyFill="1" applyBorder="1" applyAlignment="1" applyProtection="1">
      <alignment horizontal="center" vertical="center"/>
    </xf>
    <xf numFmtId="1" fontId="106" fillId="35" borderId="0" xfId="445" applyNumberFormat="1" applyFont="1" applyFill="1" applyAlignment="1" applyProtection="1">
      <alignment horizontal="center" vertical="center" wrapText="1"/>
    </xf>
    <xf numFmtId="4" fontId="113" fillId="0" borderId="0" xfId="332" applyNumberFormat="1" applyFont="1" applyFill="1" applyAlignment="1" applyProtection="1">
      <alignment horizontal="center" vertical="center"/>
    </xf>
    <xf numFmtId="4" fontId="44" fillId="0" borderId="0" xfId="445" applyNumberFormat="1" applyFont="1" applyFill="1" applyAlignment="1">
      <alignment horizontal="center"/>
    </xf>
    <xf numFmtId="4" fontId="105" fillId="0" borderId="0" xfId="445" applyNumberFormat="1" applyFont="1" applyFill="1" applyAlignment="1">
      <alignment horizontal="center"/>
    </xf>
    <xf numFmtId="1" fontId="75" fillId="35" borderId="0" xfId="445" applyNumberFormat="1" applyFont="1" applyFill="1" applyAlignment="1" applyProtection="1">
      <alignment horizontal="center" vertical="center"/>
    </xf>
    <xf numFmtId="0" fontId="59" fillId="0" borderId="29" xfId="0" applyNumberFormat="1" applyFont="1" applyFill="1" applyBorder="1" applyAlignment="1" applyProtection="1">
      <alignment horizontal="center" vertical="center"/>
    </xf>
    <xf numFmtId="165" fontId="52" fillId="0" borderId="31" xfId="331" applyNumberFormat="1" applyFont="1" applyFill="1" applyBorder="1" applyAlignment="1" applyProtection="1">
      <alignment vertical="center"/>
    </xf>
    <xf numFmtId="0" fontId="91" fillId="0" borderId="0" xfId="0" applyFont="1" applyFill="1" applyAlignment="1" applyProtection="1">
      <alignment wrapText="1"/>
    </xf>
    <xf numFmtId="0" fontId="0" fillId="0" borderId="0" xfId="0" applyFill="1" applyAlignment="1" applyProtection="1">
      <alignment vertical="center" wrapText="1"/>
    </xf>
    <xf numFmtId="0" fontId="91" fillId="0" borderId="0" xfId="0" applyFont="1" applyFill="1" applyAlignment="1" applyProtection="1"/>
    <xf numFmtId="165" fontId="97" fillId="0" borderId="26" xfId="331" applyNumberFormat="1" applyFont="1" applyFill="1" applyBorder="1" applyAlignment="1" applyProtection="1">
      <alignment horizontal="center" vertical="center" wrapText="1"/>
    </xf>
    <xf numFmtId="0" fontId="91" fillId="33" borderId="0" xfId="718" applyFont="1" applyFill="1" applyBorder="1" applyAlignment="1" applyProtection="1">
      <alignment horizontal="left" vertical="center" wrapText="1"/>
    </xf>
    <xf numFmtId="0" fontId="91" fillId="0" borderId="0" xfId="0" applyFont="1" applyProtection="1"/>
    <xf numFmtId="0" fontId="91" fillId="0" borderId="0" xfId="0" applyFont="1" applyFill="1" applyProtection="1"/>
    <xf numFmtId="0" fontId="0" fillId="33" borderId="0" xfId="0" applyFill="1" applyProtection="1"/>
    <xf numFmtId="0" fontId="93" fillId="0" borderId="0" xfId="0" applyFont="1" applyFill="1" applyAlignment="1" applyProtection="1">
      <alignment horizontal="center" vertical="center"/>
    </xf>
    <xf numFmtId="0" fontId="91" fillId="0" borderId="0" xfId="0" applyFont="1"/>
    <xf numFmtId="164" fontId="0" fillId="0" borderId="0" xfId="0" applyNumberFormat="1" applyProtection="1"/>
    <xf numFmtId="0" fontId="97" fillId="33" borderId="23" xfId="331" applyNumberFormat="1" applyFont="1" applyFill="1" applyBorder="1" applyAlignment="1" applyProtection="1">
      <alignment horizontal="center" vertical="center" wrapText="1"/>
    </xf>
    <xf numFmtId="0" fontId="114" fillId="0" borderId="0" xfId="0" applyFont="1" applyFill="1" applyAlignment="1" applyProtection="1">
      <alignment wrapText="1"/>
    </xf>
    <xf numFmtId="0" fontId="97" fillId="33" borderId="0" xfId="0" applyFont="1" applyFill="1" applyProtection="1"/>
    <xf numFmtId="43" fontId="54" fillId="0" borderId="0" xfId="332" applyFont="1" applyFill="1"/>
    <xf numFmtId="0" fontId="61" fillId="27" borderId="15" xfId="0" applyFont="1" applyFill="1" applyBorder="1" applyAlignment="1" applyProtection="1">
      <alignment horizontal="center" wrapText="1"/>
      <protection locked="0"/>
    </xf>
    <xf numFmtId="0" fontId="61" fillId="27" borderId="11" xfId="0" applyFont="1" applyFill="1" applyBorder="1" applyAlignment="1" applyProtection="1">
      <alignment horizontal="center" wrapText="1"/>
      <protection locked="0"/>
    </xf>
    <xf numFmtId="0" fontId="93" fillId="21" borderId="13" xfId="0" applyFont="1" applyFill="1" applyBorder="1" applyAlignment="1" applyProtection="1">
      <alignment horizontal="left" vertical="center" wrapText="1"/>
    </xf>
    <xf numFmtId="0" fontId="93" fillId="21" borderId="15" xfId="0" applyFont="1" applyFill="1" applyBorder="1" applyAlignment="1" applyProtection="1">
      <alignment horizontal="left" vertical="center" wrapText="1"/>
    </xf>
    <xf numFmtId="0" fontId="85" fillId="0" borderId="0" xfId="452" applyFont="1" applyAlignment="1">
      <alignment horizontal="left" wrapText="1"/>
    </xf>
    <xf numFmtId="0" fontId="112" fillId="27" borderId="0" xfId="452" applyFont="1" applyFill="1" applyAlignment="1">
      <alignment horizontal="left" vertical="center" wrapText="1"/>
    </xf>
    <xf numFmtId="0" fontId="84" fillId="0" borderId="0" xfId="452" applyFont="1" applyAlignment="1">
      <alignment horizontal="center" vertical="center"/>
    </xf>
    <xf numFmtId="0" fontId="89" fillId="27" borderId="0" xfId="452" applyFont="1" applyFill="1" applyAlignment="1">
      <alignment horizontal="left" wrapText="1"/>
    </xf>
  </cellXfs>
  <cellStyles count="21774">
    <cellStyle name="Accent1 - 20%" xfId="1" xr:uid="{00000000-0005-0000-0000-000000000000}"/>
    <cellStyle name="Accent1 - 20% 2" xfId="2" xr:uid="{00000000-0005-0000-0000-000001000000}"/>
    <cellStyle name="Accent1 - 40%" xfId="3" xr:uid="{00000000-0005-0000-0000-000002000000}"/>
    <cellStyle name="Accent1 - 40% 2" xfId="4" xr:uid="{00000000-0005-0000-0000-000003000000}"/>
    <cellStyle name="Accent1 - 60%" xfId="5" xr:uid="{00000000-0005-0000-0000-000004000000}"/>
    <cellStyle name="Accent1 10" xfId="6" xr:uid="{00000000-0005-0000-0000-000005000000}"/>
    <cellStyle name="Accent1 11" xfId="7" xr:uid="{00000000-0005-0000-0000-000006000000}"/>
    <cellStyle name="Accent1 12" xfId="8" xr:uid="{00000000-0005-0000-0000-000007000000}"/>
    <cellStyle name="Accent1 13" xfId="9" xr:uid="{00000000-0005-0000-0000-000008000000}"/>
    <cellStyle name="Accent1 14" xfId="10" xr:uid="{00000000-0005-0000-0000-000009000000}"/>
    <cellStyle name="Accent1 15" xfId="11" xr:uid="{00000000-0005-0000-0000-00000A000000}"/>
    <cellStyle name="Accent1 16" xfId="12" xr:uid="{00000000-0005-0000-0000-00000B000000}"/>
    <cellStyle name="Accent1 17" xfId="13" xr:uid="{00000000-0005-0000-0000-00000C000000}"/>
    <cellStyle name="Accent1 18" xfId="14" xr:uid="{00000000-0005-0000-0000-00000D000000}"/>
    <cellStyle name="Accent1 19" xfId="15" xr:uid="{00000000-0005-0000-0000-00000E000000}"/>
    <cellStyle name="Accent1 2" xfId="16" xr:uid="{00000000-0005-0000-0000-00000F000000}"/>
    <cellStyle name="Accent1 20" xfId="17" xr:uid="{00000000-0005-0000-0000-000010000000}"/>
    <cellStyle name="Accent1 21" xfId="18" xr:uid="{00000000-0005-0000-0000-000011000000}"/>
    <cellStyle name="Accent1 22" xfId="19" xr:uid="{00000000-0005-0000-0000-000012000000}"/>
    <cellStyle name="Accent1 23" xfId="20" xr:uid="{00000000-0005-0000-0000-000013000000}"/>
    <cellStyle name="Accent1 24" xfId="21" xr:uid="{00000000-0005-0000-0000-000014000000}"/>
    <cellStyle name="Accent1 25" xfId="22" xr:uid="{00000000-0005-0000-0000-000015000000}"/>
    <cellStyle name="Accent1 26" xfId="23" xr:uid="{00000000-0005-0000-0000-000016000000}"/>
    <cellStyle name="Accent1 27" xfId="24" xr:uid="{00000000-0005-0000-0000-000017000000}"/>
    <cellStyle name="Accent1 28" xfId="25" xr:uid="{00000000-0005-0000-0000-000018000000}"/>
    <cellStyle name="Accent1 29" xfId="26" xr:uid="{00000000-0005-0000-0000-000019000000}"/>
    <cellStyle name="Accent1 3" xfId="27" xr:uid="{00000000-0005-0000-0000-00001A000000}"/>
    <cellStyle name="Accent1 30" xfId="28" xr:uid="{00000000-0005-0000-0000-00001B000000}"/>
    <cellStyle name="Accent1 31" xfId="29" xr:uid="{00000000-0005-0000-0000-00001C000000}"/>
    <cellStyle name="Accent1 32" xfId="30" xr:uid="{00000000-0005-0000-0000-00001D000000}"/>
    <cellStyle name="Accent1 33" xfId="31" xr:uid="{00000000-0005-0000-0000-00001E000000}"/>
    <cellStyle name="Accent1 34" xfId="32" xr:uid="{00000000-0005-0000-0000-00001F000000}"/>
    <cellStyle name="Accent1 35" xfId="33" xr:uid="{00000000-0005-0000-0000-000020000000}"/>
    <cellStyle name="Accent1 36" xfId="34" xr:uid="{00000000-0005-0000-0000-000021000000}"/>
    <cellStyle name="Accent1 37" xfId="35" xr:uid="{00000000-0005-0000-0000-000022000000}"/>
    <cellStyle name="Accent1 38" xfId="36" xr:uid="{00000000-0005-0000-0000-000023000000}"/>
    <cellStyle name="Accent1 39" xfId="37" xr:uid="{00000000-0005-0000-0000-000024000000}"/>
    <cellStyle name="Accent1 4" xfId="38" xr:uid="{00000000-0005-0000-0000-000025000000}"/>
    <cellStyle name="Accent1 40" xfId="39" xr:uid="{00000000-0005-0000-0000-000026000000}"/>
    <cellStyle name="Accent1 41" xfId="40" xr:uid="{00000000-0005-0000-0000-000027000000}"/>
    <cellStyle name="Accent1 42" xfId="41" xr:uid="{00000000-0005-0000-0000-000028000000}"/>
    <cellStyle name="Accent1 43" xfId="42" xr:uid="{00000000-0005-0000-0000-000029000000}"/>
    <cellStyle name="Accent1 44" xfId="43" xr:uid="{00000000-0005-0000-0000-00002A000000}"/>
    <cellStyle name="Accent1 45" xfId="44" xr:uid="{00000000-0005-0000-0000-00002B000000}"/>
    <cellStyle name="Accent1 46" xfId="45" xr:uid="{00000000-0005-0000-0000-00002C000000}"/>
    <cellStyle name="Accent1 47" xfId="46" xr:uid="{00000000-0005-0000-0000-00002D000000}"/>
    <cellStyle name="Accent1 48" xfId="47" xr:uid="{00000000-0005-0000-0000-00002E000000}"/>
    <cellStyle name="Accent1 49" xfId="48" xr:uid="{00000000-0005-0000-0000-00002F000000}"/>
    <cellStyle name="Accent1 5" xfId="49" xr:uid="{00000000-0005-0000-0000-000030000000}"/>
    <cellStyle name="Accent1 50" xfId="50" xr:uid="{00000000-0005-0000-0000-000031000000}"/>
    <cellStyle name="Accent1 51" xfId="1318" xr:uid="{00000000-0005-0000-0000-000032000000}"/>
    <cellStyle name="Accent1 52" xfId="1319" xr:uid="{00000000-0005-0000-0000-000033000000}"/>
    <cellStyle name="Accent1 53" xfId="1320" xr:uid="{00000000-0005-0000-0000-000034000000}"/>
    <cellStyle name="Accent1 54" xfId="1321" xr:uid="{00000000-0005-0000-0000-000035000000}"/>
    <cellStyle name="Accent1 55" xfId="1322" xr:uid="{00000000-0005-0000-0000-000036000000}"/>
    <cellStyle name="Accent1 56" xfId="1323" xr:uid="{00000000-0005-0000-0000-000037000000}"/>
    <cellStyle name="Accent1 57" xfId="1324" xr:uid="{00000000-0005-0000-0000-000038000000}"/>
    <cellStyle name="Accent1 58" xfId="1325" xr:uid="{00000000-0005-0000-0000-000039000000}"/>
    <cellStyle name="Accent1 59" xfId="1326" xr:uid="{00000000-0005-0000-0000-00003A000000}"/>
    <cellStyle name="Accent1 6" xfId="51" xr:uid="{00000000-0005-0000-0000-000032000000}"/>
    <cellStyle name="Accent1 60" xfId="1327" xr:uid="{00000000-0005-0000-0000-00003C000000}"/>
    <cellStyle name="Accent1 61" xfId="13470" xr:uid="{00000000-0005-0000-0000-00003D000000}"/>
    <cellStyle name="Accent1 62" xfId="12604" xr:uid="{00000000-0005-0000-0000-00003E000000}"/>
    <cellStyle name="Accent1 63" xfId="12603" xr:uid="{00000000-0005-0000-0000-00003F000000}"/>
    <cellStyle name="Accent1 64" xfId="13775" xr:uid="{00000000-0005-0000-0000-000040000000}"/>
    <cellStyle name="Accent1 65" xfId="13798" xr:uid="{00000000-0005-0000-0000-000041000000}"/>
    <cellStyle name="Accent1 66" xfId="13799" xr:uid="{00000000-0005-0000-0000-000042000000}"/>
    <cellStyle name="Accent1 67" xfId="13800" xr:uid="{00000000-0005-0000-0000-000043000000}"/>
    <cellStyle name="Accent1 7" xfId="52" xr:uid="{00000000-0005-0000-0000-000033000000}"/>
    <cellStyle name="Accent1 8" xfId="53" xr:uid="{00000000-0005-0000-0000-000034000000}"/>
    <cellStyle name="Accent1 9" xfId="54" xr:uid="{00000000-0005-0000-0000-000035000000}"/>
    <cellStyle name="Accent2 - 20%" xfId="55" xr:uid="{00000000-0005-0000-0000-000036000000}"/>
    <cellStyle name="Accent2 - 20% 2" xfId="56" xr:uid="{00000000-0005-0000-0000-000037000000}"/>
    <cellStyle name="Accent2 - 40%" xfId="57" xr:uid="{00000000-0005-0000-0000-000038000000}"/>
    <cellStyle name="Accent2 - 40% 2" xfId="58" xr:uid="{00000000-0005-0000-0000-000039000000}"/>
    <cellStyle name="Accent2 - 60%" xfId="59" xr:uid="{00000000-0005-0000-0000-00003A000000}"/>
    <cellStyle name="Accent2 10" xfId="60" xr:uid="{00000000-0005-0000-0000-00003B000000}"/>
    <cellStyle name="Accent2 11" xfId="61" xr:uid="{00000000-0005-0000-0000-00003C000000}"/>
    <cellStyle name="Accent2 12" xfId="62" xr:uid="{00000000-0005-0000-0000-00003D000000}"/>
    <cellStyle name="Accent2 13" xfId="63" xr:uid="{00000000-0005-0000-0000-00003E000000}"/>
    <cellStyle name="Accent2 14" xfId="64" xr:uid="{00000000-0005-0000-0000-00003F000000}"/>
    <cellStyle name="Accent2 15" xfId="65" xr:uid="{00000000-0005-0000-0000-000040000000}"/>
    <cellStyle name="Accent2 16" xfId="66" xr:uid="{00000000-0005-0000-0000-000041000000}"/>
    <cellStyle name="Accent2 17" xfId="67" xr:uid="{00000000-0005-0000-0000-000042000000}"/>
    <cellStyle name="Accent2 18" xfId="68" xr:uid="{00000000-0005-0000-0000-000043000000}"/>
    <cellStyle name="Accent2 19" xfId="69" xr:uid="{00000000-0005-0000-0000-000044000000}"/>
    <cellStyle name="Accent2 2" xfId="70" xr:uid="{00000000-0005-0000-0000-000045000000}"/>
    <cellStyle name="Accent2 20" xfId="71" xr:uid="{00000000-0005-0000-0000-000046000000}"/>
    <cellStyle name="Accent2 21" xfId="72" xr:uid="{00000000-0005-0000-0000-000047000000}"/>
    <cellStyle name="Accent2 22" xfId="73" xr:uid="{00000000-0005-0000-0000-000048000000}"/>
    <cellStyle name="Accent2 23" xfId="74" xr:uid="{00000000-0005-0000-0000-000049000000}"/>
    <cellStyle name="Accent2 24" xfId="75" xr:uid="{00000000-0005-0000-0000-00004A000000}"/>
    <cellStyle name="Accent2 25" xfId="76" xr:uid="{00000000-0005-0000-0000-00004B000000}"/>
    <cellStyle name="Accent2 26" xfId="77" xr:uid="{00000000-0005-0000-0000-00004C000000}"/>
    <cellStyle name="Accent2 27" xfId="78" xr:uid="{00000000-0005-0000-0000-00004D000000}"/>
    <cellStyle name="Accent2 28" xfId="79" xr:uid="{00000000-0005-0000-0000-00004E000000}"/>
    <cellStyle name="Accent2 29" xfId="80" xr:uid="{00000000-0005-0000-0000-00004F000000}"/>
    <cellStyle name="Accent2 3" xfId="81" xr:uid="{00000000-0005-0000-0000-000050000000}"/>
    <cellStyle name="Accent2 30" xfId="82" xr:uid="{00000000-0005-0000-0000-000051000000}"/>
    <cellStyle name="Accent2 31" xfId="83" xr:uid="{00000000-0005-0000-0000-000052000000}"/>
    <cellStyle name="Accent2 32" xfId="84" xr:uid="{00000000-0005-0000-0000-000053000000}"/>
    <cellStyle name="Accent2 33" xfId="85" xr:uid="{00000000-0005-0000-0000-000054000000}"/>
    <cellStyle name="Accent2 34" xfId="86" xr:uid="{00000000-0005-0000-0000-000055000000}"/>
    <cellStyle name="Accent2 35" xfId="87" xr:uid="{00000000-0005-0000-0000-000056000000}"/>
    <cellStyle name="Accent2 36" xfId="88" xr:uid="{00000000-0005-0000-0000-000057000000}"/>
    <cellStyle name="Accent2 37" xfId="89" xr:uid="{00000000-0005-0000-0000-000058000000}"/>
    <cellStyle name="Accent2 38" xfId="90" xr:uid="{00000000-0005-0000-0000-000059000000}"/>
    <cellStyle name="Accent2 39" xfId="91" xr:uid="{00000000-0005-0000-0000-00005A000000}"/>
    <cellStyle name="Accent2 4" xfId="92" xr:uid="{00000000-0005-0000-0000-00005B000000}"/>
    <cellStyle name="Accent2 40" xfId="93" xr:uid="{00000000-0005-0000-0000-00005C000000}"/>
    <cellStyle name="Accent2 41" xfId="94" xr:uid="{00000000-0005-0000-0000-00005D000000}"/>
    <cellStyle name="Accent2 42" xfId="95" xr:uid="{00000000-0005-0000-0000-00005E000000}"/>
    <cellStyle name="Accent2 43" xfId="96" xr:uid="{00000000-0005-0000-0000-00005F000000}"/>
    <cellStyle name="Accent2 44" xfId="97" xr:uid="{00000000-0005-0000-0000-000060000000}"/>
    <cellStyle name="Accent2 45" xfId="98" xr:uid="{00000000-0005-0000-0000-000061000000}"/>
    <cellStyle name="Accent2 46" xfId="99" xr:uid="{00000000-0005-0000-0000-000062000000}"/>
    <cellStyle name="Accent2 47" xfId="100" xr:uid="{00000000-0005-0000-0000-000063000000}"/>
    <cellStyle name="Accent2 48" xfId="101" xr:uid="{00000000-0005-0000-0000-000064000000}"/>
    <cellStyle name="Accent2 49" xfId="102" xr:uid="{00000000-0005-0000-0000-000065000000}"/>
    <cellStyle name="Accent2 5" xfId="103" xr:uid="{00000000-0005-0000-0000-000066000000}"/>
    <cellStyle name="Accent2 50" xfId="104" xr:uid="{00000000-0005-0000-0000-000067000000}"/>
    <cellStyle name="Accent2 51" xfId="1310" xr:uid="{00000000-0005-0000-0000-000072000000}"/>
    <cellStyle name="Accent2 52" xfId="1269" xr:uid="{00000000-0005-0000-0000-000073000000}"/>
    <cellStyle name="Accent2 53" xfId="1311" xr:uid="{00000000-0005-0000-0000-000074000000}"/>
    <cellStyle name="Accent2 54" xfId="1268" xr:uid="{00000000-0005-0000-0000-000075000000}"/>
    <cellStyle name="Accent2 55" xfId="1312" xr:uid="{00000000-0005-0000-0000-000076000000}"/>
    <cellStyle name="Accent2 56" xfId="1267" xr:uid="{00000000-0005-0000-0000-000077000000}"/>
    <cellStyle name="Accent2 57" xfId="1314" xr:uid="{00000000-0005-0000-0000-000078000000}"/>
    <cellStyle name="Accent2 58" xfId="1266" xr:uid="{00000000-0005-0000-0000-000079000000}"/>
    <cellStyle name="Accent2 59" xfId="1316" xr:uid="{00000000-0005-0000-0000-00007A000000}"/>
    <cellStyle name="Accent2 6" xfId="105" xr:uid="{00000000-0005-0000-0000-000068000000}"/>
    <cellStyle name="Accent2 60" xfId="1317" xr:uid="{00000000-0005-0000-0000-00007C000000}"/>
    <cellStyle name="Accent2 61" xfId="13506" xr:uid="{00000000-0005-0000-0000-000084000000}"/>
    <cellStyle name="Accent2 62" xfId="13471" xr:uid="{00000000-0005-0000-0000-000085000000}"/>
    <cellStyle name="Accent2 63" xfId="12316" xr:uid="{00000000-0005-0000-0000-000086000000}"/>
    <cellStyle name="Accent2 64" xfId="13777" xr:uid="{00000000-0005-0000-0000-000087000000}"/>
    <cellStyle name="Accent2 65" xfId="13794" xr:uid="{00000000-0005-0000-0000-000088000000}"/>
    <cellStyle name="Accent2 66" xfId="13776" xr:uid="{00000000-0005-0000-0000-000089000000}"/>
    <cellStyle name="Accent2 67" xfId="13795" xr:uid="{00000000-0005-0000-0000-00008A000000}"/>
    <cellStyle name="Accent2 7" xfId="106" xr:uid="{00000000-0005-0000-0000-000069000000}"/>
    <cellStyle name="Accent2 8" xfId="107" xr:uid="{00000000-0005-0000-0000-00006A000000}"/>
    <cellStyle name="Accent2 9" xfId="108" xr:uid="{00000000-0005-0000-0000-00006B000000}"/>
    <cellStyle name="Accent3 - 20%" xfId="109" xr:uid="{00000000-0005-0000-0000-00006C000000}"/>
    <cellStyle name="Accent3 - 20% 2" xfId="110" xr:uid="{00000000-0005-0000-0000-00006D000000}"/>
    <cellStyle name="Accent3 - 40%" xfId="111" xr:uid="{00000000-0005-0000-0000-00006E000000}"/>
    <cellStyle name="Accent3 - 40% 2" xfId="112" xr:uid="{00000000-0005-0000-0000-00006F000000}"/>
    <cellStyle name="Accent3 - 60%" xfId="113" xr:uid="{00000000-0005-0000-0000-000070000000}"/>
    <cellStyle name="Accent3 10" xfId="114" xr:uid="{00000000-0005-0000-0000-000071000000}"/>
    <cellStyle name="Accent3 11" xfId="115" xr:uid="{00000000-0005-0000-0000-000072000000}"/>
    <cellStyle name="Accent3 12" xfId="116" xr:uid="{00000000-0005-0000-0000-000073000000}"/>
    <cellStyle name="Accent3 13" xfId="117" xr:uid="{00000000-0005-0000-0000-000074000000}"/>
    <cellStyle name="Accent3 14" xfId="118" xr:uid="{00000000-0005-0000-0000-000075000000}"/>
    <cellStyle name="Accent3 15" xfId="119" xr:uid="{00000000-0005-0000-0000-000076000000}"/>
    <cellStyle name="Accent3 16" xfId="120" xr:uid="{00000000-0005-0000-0000-000077000000}"/>
    <cellStyle name="Accent3 17" xfId="121" xr:uid="{00000000-0005-0000-0000-000078000000}"/>
    <cellStyle name="Accent3 18" xfId="122" xr:uid="{00000000-0005-0000-0000-000079000000}"/>
    <cellStyle name="Accent3 19" xfId="123" xr:uid="{00000000-0005-0000-0000-00007A000000}"/>
    <cellStyle name="Accent3 2" xfId="124" xr:uid="{00000000-0005-0000-0000-00007B000000}"/>
    <cellStyle name="Accent3 20" xfId="125" xr:uid="{00000000-0005-0000-0000-00007C000000}"/>
    <cellStyle name="Accent3 21" xfId="126" xr:uid="{00000000-0005-0000-0000-00007D000000}"/>
    <cellStyle name="Accent3 22" xfId="127" xr:uid="{00000000-0005-0000-0000-00007E000000}"/>
    <cellStyle name="Accent3 23" xfId="128" xr:uid="{00000000-0005-0000-0000-00007F000000}"/>
    <cellStyle name="Accent3 24" xfId="129" xr:uid="{00000000-0005-0000-0000-000080000000}"/>
    <cellStyle name="Accent3 25" xfId="130" xr:uid="{00000000-0005-0000-0000-000081000000}"/>
    <cellStyle name="Accent3 26" xfId="131" xr:uid="{00000000-0005-0000-0000-000082000000}"/>
    <cellStyle name="Accent3 27" xfId="132" xr:uid="{00000000-0005-0000-0000-000083000000}"/>
    <cellStyle name="Accent3 28" xfId="133" xr:uid="{00000000-0005-0000-0000-000084000000}"/>
    <cellStyle name="Accent3 29" xfId="134" xr:uid="{00000000-0005-0000-0000-000085000000}"/>
    <cellStyle name="Accent3 3" xfId="135" xr:uid="{00000000-0005-0000-0000-000086000000}"/>
    <cellStyle name="Accent3 30" xfId="136" xr:uid="{00000000-0005-0000-0000-000087000000}"/>
    <cellStyle name="Accent3 31" xfId="137" xr:uid="{00000000-0005-0000-0000-000088000000}"/>
    <cellStyle name="Accent3 32" xfId="138" xr:uid="{00000000-0005-0000-0000-000089000000}"/>
    <cellStyle name="Accent3 33" xfId="139" xr:uid="{00000000-0005-0000-0000-00008A000000}"/>
    <cellStyle name="Accent3 34" xfId="140" xr:uid="{00000000-0005-0000-0000-00008B000000}"/>
    <cellStyle name="Accent3 35" xfId="141" xr:uid="{00000000-0005-0000-0000-00008C000000}"/>
    <cellStyle name="Accent3 36" xfId="142" xr:uid="{00000000-0005-0000-0000-00008D000000}"/>
    <cellStyle name="Accent3 37" xfId="143" xr:uid="{00000000-0005-0000-0000-00008E000000}"/>
    <cellStyle name="Accent3 38" xfId="144" xr:uid="{00000000-0005-0000-0000-00008F000000}"/>
    <cellStyle name="Accent3 39" xfId="145" xr:uid="{00000000-0005-0000-0000-000090000000}"/>
    <cellStyle name="Accent3 4" xfId="146" xr:uid="{00000000-0005-0000-0000-000091000000}"/>
    <cellStyle name="Accent3 40" xfId="147" xr:uid="{00000000-0005-0000-0000-000092000000}"/>
    <cellStyle name="Accent3 41" xfId="148" xr:uid="{00000000-0005-0000-0000-000093000000}"/>
    <cellStyle name="Accent3 42" xfId="149" xr:uid="{00000000-0005-0000-0000-000094000000}"/>
    <cellStyle name="Accent3 43" xfId="150" xr:uid="{00000000-0005-0000-0000-000095000000}"/>
    <cellStyle name="Accent3 44" xfId="151" xr:uid="{00000000-0005-0000-0000-000096000000}"/>
    <cellStyle name="Accent3 45" xfId="152" xr:uid="{00000000-0005-0000-0000-000097000000}"/>
    <cellStyle name="Accent3 46" xfId="153" xr:uid="{00000000-0005-0000-0000-000098000000}"/>
    <cellStyle name="Accent3 47" xfId="154" xr:uid="{00000000-0005-0000-0000-000099000000}"/>
    <cellStyle name="Accent3 48" xfId="155" xr:uid="{00000000-0005-0000-0000-00009A000000}"/>
    <cellStyle name="Accent3 49" xfId="156" xr:uid="{00000000-0005-0000-0000-00009B000000}"/>
    <cellStyle name="Accent3 5" xfId="157" xr:uid="{00000000-0005-0000-0000-00009C000000}"/>
    <cellStyle name="Accent3 50" xfId="158" xr:uid="{00000000-0005-0000-0000-00009D000000}"/>
    <cellStyle name="Accent3 51" xfId="1302" xr:uid="{00000000-0005-0000-0000-0000B2000000}"/>
    <cellStyle name="Accent3 52" xfId="1276" xr:uid="{00000000-0005-0000-0000-0000B3000000}"/>
    <cellStyle name="Accent3 53" xfId="1304" xr:uid="{00000000-0005-0000-0000-0000B4000000}"/>
    <cellStyle name="Accent3 54" xfId="1274" xr:uid="{00000000-0005-0000-0000-0000B5000000}"/>
    <cellStyle name="Accent3 55" xfId="1306" xr:uid="{00000000-0005-0000-0000-0000B6000000}"/>
    <cellStyle name="Accent3 56" xfId="1272" xr:uid="{00000000-0005-0000-0000-0000B7000000}"/>
    <cellStyle name="Accent3 57" xfId="1308" xr:uid="{00000000-0005-0000-0000-0000B8000000}"/>
    <cellStyle name="Accent3 58" xfId="1271" xr:uid="{00000000-0005-0000-0000-0000B9000000}"/>
    <cellStyle name="Accent3 59" xfId="1309" xr:uid="{00000000-0005-0000-0000-0000BA000000}"/>
    <cellStyle name="Accent3 6" xfId="159" xr:uid="{00000000-0005-0000-0000-00009E000000}"/>
    <cellStyle name="Accent3 60" xfId="1270" xr:uid="{00000000-0005-0000-0000-0000BC000000}"/>
    <cellStyle name="Accent3 61" xfId="13505" xr:uid="{00000000-0005-0000-0000-0000CB000000}"/>
    <cellStyle name="Accent3 62" xfId="12535" xr:uid="{00000000-0005-0000-0000-0000CC000000}"/>
    <cellStyle name="Accent3 63" xfId="12386" xr:uid="{00000000-0005-0000-0000-0000CD000000}"/>
    <cellStyle name="Accent3 64" xfId="13780" xr:uid="{00000000-0005-0000-0000-0000CE000000}"/>
    <cellStyle name="Accent3 65" xfId="13792" xr:uid="{00000000-0005-0000-0000-0000CF000000}"/>
    <cellStyle name="Accent3 66" xfId="13778" xr:uid="{00000000-0005-0000-0000-0000D0000000}"/>
    <cellStyle name="Accent3 67" xfId="13793" xr:uid="{00000000-0005-0000-0000-0000D1000000}"/>
    <cellStyle name="Accent3 7" xfId="160" xr:uid="{00000000-0005-0000-0000-00009F000000}"/>
    <cellStyle name="Accent3 8" xfId="161" xr:uid="{00000000-0005-0000-0000-0000A0000000}"/>
    <cellStyle name="Accent3 9" xfId="162" xr:uid="{00000000-0005-0000-0000-0000A1000000}"/>
    <cellStyle name="Accent4 - 20%" xfId="163" xr:uid="{00000000-0005-0000-0000-0000A2000000}"/>
    <cellStyle name="Accent4 - 20% 2" xfId="164" xr:uid="{00000000-0005-0000-0000-0000A3000000}"/>
    <cellStyle name="Accent4 - 40%" xfId="165" xr:uid="{00000000-0005-0000-0000-0000A4000000}"/>
    <cellStyle name="Accent4 - 40% 2" xfId="166" xr:uid="{00000000-0005-0000-0000-0000A5000000}"/>
    <cellStyle name="Accent4 - 60%" xfId="167" xr:uid="{00000000-0005-0000-0000-0000A6000000}"/>
    <cellStyle name="Accent4 10" xfId="168" xr:uid="{00000000-0005-0000-0000-0000A7000000}"/>
    <cellStyle name="Accent4 11" xfId="169" xr:uid="{00000000-0005-0000-0000-0000A8000000}"/>
    <cellStyle name="Accent4 12" xfId="170" xr:uid="{00000000-0005-0000-0000-0000A9000000}"/>
    <cellStyle name="Accent4 13" xfId="171" xr:uid="{00000000-0005-0000-0000-0000AA000000}"/>
    <cellStyle name="Accent4 14" xfId="172" xr:uid="{00000000-0005-0000-0000-0000AB000000}"/>
    <cellStyle name="Accent4 15" xfId="173" xr:uid="{00000000-0005-0000-0000-0000AC000000}"/>
    <cellStyle name="Accent4 16" xfId="174" xr:uid="{00000000-0005-0000-0000-0000AD000000}"/>
    <cellStyle name="Accent4 17" xfId="175" xr:uid="{00000000-0005-0000-0000-0000AE000000}"/>
    <cellStyle name="Accent4 18" xfId="176" xr:uid="{00000000-0005-0000-0000-0000AF000000}"/>
    <cellStyle name="Accent4 19" xfId="177" xr:uid="{00000000-0005-0000-0000-0000B0000000}"/>
    <cellStyle name="Accent4 2" xfId="178" xr:uid="{00000000-0005-0000-0000-0000B1000000}"/>
    <cellStyle name="Accent4 20" xfId="179" xr:uid="{00000000-0005-0000-0000-0000B2000000}"/>
    <cellStyle name="Accent4 21" xfId="180" xr:uid="{00000000-0005-0000-0000-0000B3000000}"/>
    <cellStyle name="Accent4 22" xfId="181" xr:uid="{00000000-0005-0000-0000-0000B4000000}"/>
    <cellStyle name="Accent4 23" xfId="182" xr:uid="{00000000-0005-0000-0000-0000B5000000}"/>
    <cellStyle name="Accent4 24" xfId="183" xr:uid="{00000000-0005-0000-0000-0000B6000000}"/>
    <cellStyle name="Accent4 25" xfId="184" xr:uid="{00000000-0005-0000-0000-0000B7000000}"/>
    <cellStyle name="Accent4 26" xfId="185" xr:uid="{00000000-0005-0000-0000-0000B8000000}"/>
    <cellStyle name="Accent4 27" xfId="186" xr:uid="{00000000-0005-0000-0000-0000B9000000}"/>
    <cellStyle name="Accent4 28" xfId="187" xr:uid="{00000000-0005-0000-0000-0000BA000000}"/>
    <cellStyle name="Accent4 29" xfId="188" xr:uid="{00000000-0005-0000-0000-0000BB000000}"/>
    <cellStyle name="Accent4 3" xfId="189" xr:uid="{00000000-0005-0000-0000-0000BC000000}"/>
    <cellStyle name="Accent4 30" xfId="190" xr:uid="{00000000-0005-0000-0000-0000BD000000}"/>
    <cellStyle name="Accent4 31" xfId="191" xr:uid="{00000000-0005-0000-0000-0000BE000000}"/>
    <cellStyle name="Accent4 32" xfId="192" xr:uid="{00000000-0005-0000-0000-0000BF000000}"/>
    <cellStyle name="Accent4 33" xfId="193" xr:uid="{00000000-0005-0000-0000-0000C0000000}"/>
    <cellStyle name="Accent4 34" xfId="194" xr:uid="{00000000-0005-0000-0000-0000C1000000}"/>
    <cellStyle name="Accent4 35" xfId="195" xr:uid="{00000000-0005-0000-0000-0000C2000000}"/>
    <cellStyle name="Accent4 36" xfId="196" xr:uid="{00000000-0005-0000-0000-0000C3000000}"/>
    <cellStyle name="Accent4 37" xfId="197" xr:uid="{00000000-0005-0000-0000-0000C4000000}"/>
    <cellStyle name="Accent4 38" xfId="198" xr:uid="{00000000-0005-0000-0000-0000C5000000}"/>
    <cellStyle name="Accent4 39" xfId="199" xr:uid="{00000000-0005-0000-0000-0000C6000000}"/>
    <cellStyle name="Accent4 4" xfId="200" xr:uid="{00000000-0005-0000-0000-0000C7000000}"/>
    <cellStyle name="Accent4 40" xfId="201" xr:uid="{00000000-0005-0000-0000-0000C8000000}"/>
    <cellStyle name="Accent4 41" xfId="202" xr:uid="{00000000-0005-0000-0000-0000C9000000}"/>
    <cellStyle name="Accent4 42" xfId="203" xr:uid="{00000000-0005-0000-0000-0000CA000000}"/>
    <cellStyle name="Accent4 43" xfId="204" xr:uid="{00000000-0005-0000-0000-0000CB000000}"/>
    <cellStyle name="Accent4 44" xfId="205" xr:uid="{00000000-0005-0000-0000-0000CC000000}"/>
    <cellStyle name="Accent4 45" xfId="206" xr:uid="{00000000-0005-0000-0000-0000CD000000}"/>
    <cellStyle name="Accent4 46" xfId="207" xr:uid="{00000000-0005-0000-0000-0000CE000000}"/>
    <cellStyle name="Accent4 47" xfId="208" xr:uid="{00000000-0005-0000-0000-0000CF000000}"/>
    <cellStyle name="Accent4 48" xfId="209" xr:uid="{00000000-0005-0000-0000-0000D0000000}"/>
    <cellStyle name="Accent4 49" xfId="210" xr:uid="{00000000-0005-0000-0000-0000D1000000}"/>
    <cellStyle name="Accent4 5" xfId="211" xr:uid="{00000000-0005-0000-0000-0000D2000000}"/>
    <cellStyle name="Accent4 50" xfId="212" xr:uid="{00000000-0005-0000-0000-0000D3000000}"/>
    <cellStyle name="Accent4 51" xfId="1295" xr:uid="{00000000-0005-0000-0000-0000F2000000}"/>
    <cellStyle name="Accent4 52" xfId="1284" xr:uid="{00000000-0005-0000-0000-0000F3000000}"/>
    <cellStyle name="Accent4 53" xfId="1296" xr:uid="{00000000-0005-0000-0000-0000F4000000}"/>
    <cellStyle name="Accent4 54" xfId="1283" xr:uid="{00000000-0005-0000-0000-0000F5000000}"/>
    <cellStyle name="Accent4 55" xfId="1297" xr:uid="{00000000-0005-0000-0000-0000F6000000}"/>
    <cellStyle name="Accent4 56" xfId="1282" xr:uid="{00000000-0005-0000-0000-0000F7000000}"/>
    <cellStyle name="Accent4 57" xfId="1298" xr:uid="{00000000-0005-0000-0000-0000F8000000}"/>
    <cellStyle name="Accent4 58" xfId="1281" xr:uid="{00000000-0005-0000-0000-0000F9000000}"/>
    <cellStyle name="Accent4 59" xfId="1299" xr:uid="{00000000-0005-0000-0000-0000FA000000}"/>
    <cellStyle name="Accent4 6" xfId="213" xr:uid="{00000000-0005-0000-0000-0000D4000000}"/>
    <cellStyle name="Accent4 60" xfId="1280" xr:uid="{00000000-0005-0000-0000-0000FC000000}"/>
    <cellStyle name="Accent4 61" xfId="13469" xr:uid="{00000000-0005-0000-0000-000012010000}"/>
    <cellStyle name="Accent4 62" xfId="12111" xr:uid="{00000000-0005-0000-0000-000013010000}"/>
    <cellStyle name="Accent4 63" xfId="12421" xr:uid="{00000000-0005-0000-0000-000014010000}"/>
    <cellStyle name="Accent4 64" xfId="13783" xr:uid="{00000000-0005-0000-0000-000015010000}"/>
    <cellStyle name="Accent4 65" xfId="13788" xr:uid="{00000000-0005-0000-0000-000016010000}"/>
    <cellStyle name="Accent4 66" xfId="13782" xr:uid="{00000000-0005-0000-0000-000017010000}"/>
    <cellStyle name="Accent4 67" xfId="13789" xr:uid="{00000000-0005-0000-0000-000018010000}"/>
    <cellStyle name="Accent4 7" xfId="214" xr:uid="{00000000-0005-0000-0000-0000D5000000}"/>
    <cellStyle name="Accent4 8" xfId="215" xr:uid="{00000000-0005-0000-0000-0000D6000000}"/>
    <cellStyle name="Accent4 9" xfId="216" xr:uid="{00000000-0005-0000-0000-0000D7000000}"/>
    <cellStyle name="Accent5 - 20%" xfId="217" xr:uid="{00000000-0005-0000-0000-0000D8000000}"/>
    <cellStyle name="Accent5 - 20% 2" xfId="218" xr:uid="{00000000-0005-0000-0000-0000D9000000}"/>
    <cellStyle name="Accent5 - 40%" xfId="219" xr:uid="{00000000-0005-0000-0000-0000DA000000}"/>
    <cellStyle name="Accent5 - 40% 2" xfId="220" xr:uid="{00000000-0005-0000-0000-0000DB000000}"/>
    <cellStyle name="Accent5 - 60%" xfId="221" xr:uid="{00000000-0005-0000-0000-0000DC000000}"/>
    <cellStyle name="Accent5 10" xfId="222" xr:uid="{00000000-0005-0000-0000-0000DD000000}"/>
    <cellStyle name="Accent5 11" xfId="223" xr:uid="{00000000-0005-0000-0000-0000DE000000}"/>
    <cellStyle name="Accent5 12" xfId="224" xr:uid="{00000000-0005-0000-0000-0000DF000000}"/>
    <cellStyle name="Accent5 13" xfId="225" xr:uid="{00000000-0005-0000-0000-0000E0000000}"/>
    <cellStyle name="Accent5 14" xfId="226" xr:uid="{00000000-0005-0000-0000-0000E1000000}"/>
    <cellStyle name="Accent5 15" xfId="227" xr:uid="{00000000-0005-0000-0000-0000E2000000}"/>
    <cellStyle name="Accent5 16" xfId="228" xr:uid="{00000000-0005-0000-0000-0000E3000000}"/>
    <cellStyle name="Accent5 17" xfId="229" xr:uid="{00000000-0005-0000-0000-0000E4000000}"/>
    <cellStyle name="Accent5 18" xfId="230" xr:uid="{00000000-0005-0000-0000-0000E5000000}"/>
    <cellStyle name="Accent5 19" xfId="231" xr:uid="{00000000-0005-0000-0000-0000E6000000}"/>
    <cellStyle name="Accent5 2" xfId="232" xr:uid="{00000000-0005-0000-0000-0000E7000000}"/>
    <cellStyle name="Accent5 20" xfId="233" xr:uid="{00000000-0005-0000-0000-0000E8000000}"/>
    <cellStyle name="Accent5 21" xfId="234" xr:uid="{00000000-0005-0000-0000-0000E9000000}"/>
    <cellStyle name="Accent5 22" xfId="235" xr:uid="{00000000-0005-0000-0000-0000EA000000}"/>
    <cellStyle name="Accent5 23" xfId="236" xr:uid="{00000000-0005-0000-0000-0000EB000000}"/>
    <cellStyle name="Accent5 24" xfId="237" xr:uid="{00000000-0005-0000-0000-0000EC000000}"/>
    <cellStyle name="Accent5 25" xfId="238" xr:uid="{00000000-0005-0000-0000-0000ED000000}"/>
    <cellStyle name="Accent5 26" xfId="239" xr:uid="{00000000-0005-0000-0000-0000EE000000}"/>
    <cellStyle name="Accent5 27" xfId="240" xr:uid="{00000000-0005-0000-0000-0000EF000000}"/>
    <cellStyle name="Accent5 28" xfId="241" xr:uid="{00000000-0005-0000-0000-0000F0000000}"/>
    <cellStyle name="Accent5 29" xfId="242" xr:uid="{00000000-0005-0000-0000-0000F1000000}"/>
    <cellStyle name="Accent5 3" xfId="243" xr:uid="{00000000-0005-0000-0000-0000F2000000}"/>
    <cellStyle name="Accent5 30" xfId="244" xr:uid="{00000000-0005-0000-0000-0000F3000000}"/>
    <cellStyle name="Accent5 31" xfId="245" xr:uid="{00000000-0005-0000-0000-0000F4000000}"/>
    <cellStyle name="Accent5 32" xfId="246" xr:uid="{00000000-0005-0000-0000-0000F5000000}"/>
    <cellStyle name="Accent5 33" xfId="247" xr:uid="{00000000-0005-0000-0000-0000F6000000}"/>
    <cellStyle name="Accent5 34" xfId="248" xr:uid="{00000000-0005-0000-0000-0000F7000000}"/>
    <cellStyle name="Accent5 35" xfId="249" xr:uid="{00000000-0005-0000-0000-0000F8000000}"/>
    <cellStyle name="Accent5 36" xfId="250" xr:uid="{00000000-0005-0000-0000-0000F9000000}"/>
    <cellStyle name="Accent5 37" xfId="251" xr:uid="{00000000-0005-0000-0000-0000FA000000}"/>
    <cellStyle name="Accent5 38" xfId="252" xr:uid="{00000000-0005-0000-0000-0000FB000000}"/>
    <cellStyle name="Accent5 39" xfId="253" xr:uid="{00000000-0005-0000-0000-0000FC000000}"/>
    <cellStyle name="Accent5 4" xfId="254" xr:uid="{00000000-0005-0000-0000-0000FD000000}"/>
    <cellStyle name="Accent5 40" xfId="255" xr:uid="{00000000-0005-0000-0000-0000FE000000}"/>
    <cellStyle name="Accent5 41" xfId="256" xr:uid="{00000000-0005-0000-0000-0000FF000000}"/>
    <cellStyle name="Accent5 42" xfId="257" xr:uid="{00000000-0005-0000-0000-000000010000}"/>
    <cellStyle name="Accent5 43" xfId="258" xr:uid="{00000000-0005-0000-0000-000001010000}"/>
    <cellStyle name="Accent5 44" xfId="259" xr:uid="{00000000-0005-0000-0000-000002010000}"/>
    <cellStyle name="Accent5 45" xfId="260" xr:uid="{00000000-0005-0000-0000-000003010000}"/>
    <cellStyle name="Accent5 46" xfId="261" xr:uid="{00000000-0005-0000-0000-000004010000}"/>
    <cellStyle name="Accent5 47" xfId="262" xr:uid="{00000000-0005-0000-0000-000005010000}"/>
    <cellStyle name="Accent5 48" xfId="263" xr:uid="{00000000-0005-0000-0000-000006010000}"/>
    <cellStyle name="Accent5 49" xfId="264" xr:uid="{00000000-0005-0000-0000-000007010000}"/>
    <cellStyle name="Accent5 5" xfId="265" xr:uid="{00000000-0005-0000-0000-000008010000}"/>
    <cellStyle name="Accent5 50" xfId="266" xr:uid="{00000000-0005-0000-0000-000009010000}"/>
    <cellStyle name="Accent5 51" xfId="1289" xr:uid="{00000000-0005-0000-0000-000032010000}"/>
    <cellStyle name="Accent5 52" xfId="1290" xr:uid="{00000000-0005-0000-0000-000033010000}"/>
    <cellStyle name="Accent5 53" xfId="1288" xr:uid="{00000000-0005-0000-0000-000034010000}"/>
    <cellStyle name="Accent5 54" xfId="1291" xr:uid="{00000000-0005-0000-0000-000035010000}"/>
    <cellStyle name="Accent5 55" xfId="1287" xr:uid="{00000000-0005-0000-0000-000036010000}"/>
    <cellStyle name="Accent5 56" xfId="1292" xr:uid="{00000000-0005-0000-0000-000037010000}"/>
    <cellStyle name="Accent5 57" xfId="1286" xr:uid="{00000000-0005-0000-0000-000038010000}"/>
    <cellStyle name="Accent5 58" xfId="1293" xr:uid="{00000000-0005-0000-0000-000039010000}"/>
    <cellStyle name="Accent5 59" xfId="1285" xr:uid="{00000000-0005-0000-0000-00003A010000}"/>
    <cellStyle name="Accent5 6" xfId="267" xr:uid="{00000000-0005-0000-0000-00000A010000}"/>
    <cellStyle name="Accent5 60" xfId="1294" xr:uid="{00000000-0005-0000-0000-00003C010000}"/>
    <cellStyle name="Accent5 61" xfId="12116" xr:uid="{00000000-0005-0000-0000-000059010000}"/>
    <cellStyle name="Accent5 62" xfId="13498" xr:uid="{00000000-0005-0000-0000-00005A010000}"/>
    <cellStyle name="Accent5 63" xfId="13502" xr:uid="{00000000-0005-0000-0000-00005B010000}"/>
    <cellStyle name="Accent5 64" xfId="13787" xr:uid="{00000000-0005-0000-0000-00005C010000}"/>
    <cellStyle name="Accent5 65" xfId="13785" xr:uid="{00000000-0005-0000-0000-00005D010000}"/>
    <cellStyle name="Accent5 66" xfId="13786" xr:uid="{00000000-0005-0000-0000-00005E010000}"/>
    <cellStyle name="Accent5 67" xfId="13784" xr:uid="{00000000-0005-0000-0000-00005F010000}"/>
    <cellStyle name="Accent5 7" xfId="268" xr:uid="{00000000-0005-0000-0000-00000B010000}"/>
    <cellStyle name="Accent5 8" xfId="269" xr:uid="{00000000-0005-0000-0000-00000C010000}"/>
    <cellStyle name="Accent5 9" xfId="270" xr:uid="{00000000-0005-0000-0000-00000D010000}"/>
    <cellStyle name="Accent6 - 20%" xfId="271" xr:uid="{00000000-0005-0000-0000-00000E010000}"/>
    <cellStyle name="Accent6 - 20% 2" xfId="272" xr:uid="{00000000-0005-0000-0000-00000F010000}"/>
    <cellStyle name="Accent6 - 40%" xfId="273" xr:uid="{00000000-0005-0000-0000-000010010000}"/>
    <cellStyle name="Accent6 - 40% 2" xfId="274" xr:uid="{00000000-0005-0000-0000-000011010000}"/>
    <cellStyle name="Accent6 - 60%" xfId="275" xr:uid="{00000000-0005-0000-0000-000012010000}"/>
    <cellStyle name="Accent6 10" xfId="276" xr:uid="{00000000-0005-0000-0000-000013010000}"/>
    <cellStyle name="Accent6 11" xfId="277" xr:uid="{00000000-0005-0000-0000-000014010000}"/>
    <cellStyle name="Accent6 12" xfId="278" xr:uid="{00000000-0005-0000-0000-000015010000}"/>
    <cellStyle name="Accent6 13" xfId="279" xr:uid="{00000000-0005-0000-0000-000016010000}"/>
    <cellStyle name="Accent6 14" xfId="280" xr:uid="{00000000-0005-0000-0000-000017010000}"/>
    <cellStyle name="Accent6 15" xfId="281" xr:uid="{00000000-0005-0000-0000-000018010000}"/>
    <cellStyle name="Accent6 16" xfId="282" xr:uid="{00000000-0005-0000-0000-000019010000}"/>
    <cellStyle name="Accent6 17" xfId="283" xr:uid="{00000000-0005-0000-0000-00001A010000}"/>
    <cellStyle name="Accent6 18" xfId="284" xr:uid="{00000000-0005-0000-0000-00001B010000}"/>
    <cellStyle name="Accent6 19" xfId="285" xr:uid="{00000000-0005-0000-0000-00001C010000}"/>
    <cellStyle name="Accent6 2" xfId="286" xr:uid="{00000000-0005-0000-0000-00001D010000}"/>
    <cellStyle name="Accent6 20" xfId="287" xr:uid="{00000000-0005-0000-0000-00001E010000}"/>
    <cellStyle name="Accent6 21" xfId="288" xr:uid="{00000000-0005-0000-0000-00001F010000}"/>
    <cellStyle name="Accent6 22" xfId="289" xr:uid="{00000000-0005-0000-0000-000020010000}"/>
    <cellStyle name="Accent6 23" xfId="290" xr:uid="{00000000-0005-0000-0000-000021010000}"/>
    <cellStyle name="Accent6 24" xfId="291" xr:uid="{00000000-0005-0000-0000-000022010000}"/>
    <cellStyle name="Accent6 25" xfId="292" xr:uid="{00000000-0005-0000-0000-000023010000}"/>
    <cellStyle name="Accent6 26" xfId="293" xr:uid="{00000000-0005-0000-0000-000024010000}"/>
    <cellStyle name="Accent6 27" xfId="294" xr:uid="{00000000-0005-0000-0000-000025010000}"/>
    <cellStyle name="Accent6 28" xfId="295" xr:uid="{00000000-0005-0000-0000-000026010000}"/>
    <cellStyle name="Accent6 29" xfId="296" xr:uid="{00000000-0005-0000-0000-000027010000}"/>
    <cellStyle name="Accent6 3" xfId="297" xr:uid="{00000000-0005-0000-0000-000028010000}"/>
    <cellStyle name="Accent6 30" xfId="298" xr:uid="{00000000-0005-0000-0000-000029010000}"/>
    <cellStyle name="Accent6 31" xfId="299" xr:uid="{00000000-0005-0000-0000-00002A010000}"/>
    <cellStyle name="Accent6 32" xfId="300" xr:uid="{00000000-0005-0000-0000-00002B010000}"/>
    <cellStyle name="Accent6 33" xfId="301" xr:uid="{00000000-0005-0000-0000-00002C010000}"/>
    <cellStyle name="Accent6 34" xfId="302" xr:uid="{00000000-0005-0000-0000-00002D010000}"/>
    <cellStyle name="Accent6 35" xfId="303" xr:uid="{00000000-0005-0000-0000-00002E010000}"/>
    <cellStyle name="Accent6 36" xfId="304" xr:uid="{00000000-0005-0000-0000-00002F010000}"/>
    <cellStyle name="Accent6 37" xfId="305" xr:uid="{00000000-0005-0000-0000-000030010000}"/>
    <cellStyle name="Accent6 38" xfId="306" xr:uid="{00000000-0005-0000-0000-000031010000}"/>
    <cellStyle name="Accent6 39" xfId="307" xr:uid="{00000000-0005-0000-0000-000032010000}"/>
    <cellStyle name="Accent6 4" xfId="308" xr:uid="{00000000-0005-0000-0000-000033010000}"/>
    <cellStyle name="Accent6 40" xfId="309" xr:uid="{00000000-0005-0000-0000-000034010000}"/>
    <cellStyle name="Accent6 41" xfId="310" xr:uid="{00000000-0005-0000-0000-000035010000}"/>
    <cellStyle name="Accent6 42" xfId="311" xr:uid="{00000000-0005-0000-0000-000036010000}"/>
    <cellStyle name="Accent6 43" xfId="312" xr:uid="{00000000-0005-0000-0000-000037010000}"/>
    <cellStyle name="Accent6 44" xfId="313" xr:uid="{00000000-0005-0000-0000-000038010000}"/>
    <cellStyle name="Accent6 45" xfId="314" xr:uid="{00000000-0005-0000-0000-000039010000}"/>
    <cellStyle name="Accent6 46" xfId="315" xr:uid="{00000000-0005-0000-0000-00003A010000}"/>
    <cellStyle name="Accent6 47" xfId="316" xr:uid="{00000000-0005-0000-0000-00003B010000}"/>
    <cellStyle name="Accent6 48" xfId="317" xr:uid="{00000000-0005-0000-0000-00003C010000}"/>
    <cellStyle name="Accent6 49" xfId="318" xr:uid="{00000000-0005-0000-0000-00003D010000}"/>
    <cellStyle name="Accent6 5" xfId="319" xr:uid="{00000000-0005-0000-0000-00003E010000}"/>
    <cellStyle name="Accent6 50" xfId="320" xr:uid="{00000000-0005-0000-0000-00003F010000}"/>
    <cellStyle name="Accent6 51" xfId="1279" xr:uid="{00000000-0005-0000-0000-000072010000}"/>
    <cellStyle name="Accent6 52" xfId="1300" xr:uid="{00000000-0005-0000-0000-000073010000}"/>
    <cellStyle name="Accent6 53" xfId="1278" xr:uid="{00000000-0005-0000-0000-000074010000}"/>
    <cellStyle name="Accent6 54" xfId="1301" xr:uid="{00000000-0005-0000-0000-000075010000}"/>
    <cellStyle name="Accent6 55" xfId="1277" xr:uid="{00000000-0005-0000-0000-000076010000}"/>
    <cellStyle name="Accent6 56" xfId="1303" xr:uid="{00000000-0005-0000-0000-000077010000}"/>
    <cellStyle name="Accent6 57" xfId="1275" xr:uid="{00000000-0005-0000-0000-000078010000}"/>
    <cellStyle name="Accent6 58" xfId="1305" xr:uid="{00000000-0005-0000-0000-000079010000}"/>
    <cellStyle name="Accent6 59" xfId="1273" xr:uid="{00000000-0005-0000-0000-00007A010000}"/>
    <cellStyle name="Accent6 6" xfId="321" xr:uid="{00000000-0005-0000-0000-000040010000}"/>
    <cellStyle name="Accent6 60" xfId="1307" xr:uid="{00000000-0005-0000-0000-00007C010000}"/>
    <cellStyle name="Accent6 61" xfId="13151" xr:uid="{00000000-0005-0000-0000-0000A0010000}"/>
    <cellStyle name="Accent6 62" xfId="13500" xr:uid="{00000000-0005-0000-0000-0000A1010000}"/>
    <cellStyle name="Accent6 63" xfId="13499" xr:uid="{00000000-0005-0000-0000-0000A2010000}"/>
    <cellStyle name="Accent6 64" xfId="13790" xr:uid="{00000000-0005-0000-0000-0000A3010000}"/>
    <cellStyle name="Accent6 65" xfId="13781" xr:uid="{00000000-0005-0000-0000-0000A4010000}"/>
    <cellStyle name="Accent6 66" xfId="13791" xr:uid="{00000000-0005-0000-0000-0000A5010000}"/>
    <cellStyle name="Accent6 67" xfId="13779" xr:uid="{00000000-0005-0000-0000-0000A6010000}"/>
    <cellStyle name="Accent6 7" xfId="322" xr:uid="{00000000-0005-0000-0000-000041010000}"/>
    <cellStyle name="Accent6 8" xfId="323" xr:uid="{00000000-0005-0000-0000-000042010000}"/>
    <cellStyle name="Accent6 9" xfId="324" xr:uid="{00000000-0005-0000-0000-000043010000}"/>
    <cellStyle name="Bad 2" xfId="325" xr:uid="{00000000-0005-0000-0000-000044010000}"/>
    <cellStyle name="Bad 3" xfId="326" xr:uid="{00000000-0005-0000-0000-000045010000}"/>
    <cellStyle name="Calculation 2" xfId="327" xr:uid="{00000000-0005-0000-0000-000046010000}"/>
    <cellStyle name="Calculation 3" xfId="328" xr:uid="{00000000-0005-0000-0000-000047010000}"/>
    <cellStyle name="Check Cell 2" xfId="329" xr:uid="{00000000-0005-0000-0000-000048010000}"/>
    <cellStyle name="Check Cell 3" xfId="330" xr:uid="{00000000-0005-0000-0000-000049010000}"/>
    <cellStyle name="Comma" xfId="331" builtinId="3"/>
    <cellStyle name="Comma 10" xfId="332" xr:uid="{00000000-0005-0000-0000-00004B010000}"/>
    <cellStyle name="Comma 10 2" xfId="333" xr:uid="{00000000-0005-0000-0000-00004C010000}"/>
    <cellStyle name="Comma 10 2 10" xfId="14329" xr:uid="{00000000-0005-0000-0000-0000B2010000}"/>
    <cellStyle name="Comma 10 2 11" xfId="1265" xr:uid="{00000000-0005-0000-0000-000088010000}"/>
    <cellStyle name="Comma 10 2 2" xfId="1872" xr:uid="{00000000-0005-0000-0000-000089010000}"/>
    <cellStyle name="Comma 10 2 2 2" xfId="3522" xr:uid="{00000000-0005-0000-0000-00008A010000}"/>
    <cellStyle name="Comma 10 2 2 2 2" xfId="9981" xr:uid="{00000000-0005-0000-0000-0000B4010000}"/>
    <cellStyle name="Comma 10 2 2 2 3" xfId="18059" xr:uid="{00000000-0005-0000-0000-0000B4010000}"/>
    <cellStyle name="Comma 10 2 2 3" xfId="5185" xr:uid="{00000000-0005-0000-0000-00008B010000}"/>
    <cellStyle name="Comma 10 2 2 3 2" xfId="11572" xr:uid="{00000000-0005-0000-0000-0000B5010000}"/>
    <cellStyle name="Comma 10 2 2 3 3" xfId="19650" xr:uid="{00000000-0005-0000-0000-0000B5010000}"/>
    <cellStyle name="Comma 10 2 2 4" xfId="8386" xr:uid="{00000000-0005-0000-0000-0000B6010000}"/>
    <cellStyle name="Comma 10 2 2 4 2" xfId="16464" xr:uid="{00000000-0005-0000-0000-0000B6010000}"/>
    <cellStyle name="Comma 10 2 2 5" xfId="12844" xr:uid="{00000000-0005-0000-0000-0000B7010000}"/>
    <cellStyle name="Comma 10 2 2 5 2" xfId="20882" xr:uid="{00000000-0005-0000-0000-0000B7010000}"/>
    <cellStyle name="Comma 10 2 2 6" xfId="6776" xr:uid="{00000000-0005-0000-0000-0000B3010000}"/>
    <cellStyle name="Comma 10 2 2 7" xfId="14856" xr:uid="{00000000-0005-0000-0000-0000B3010000}"/>
    <cellStyle name="Comma 10 2 3" xfId="2399" xr:uid="{00000000-0005-0000-0000-00008C010000}"/>
    <cellStyle name="Comma 10 2 3 2" xfId="4049" xr:uid="{00000000-0005-0000-0000-00008D010000}"/>
    <cellStyle name="Comma 10 2 3 2 2" xfId="10508" xr:uid="{00000000-0005-0000-0000-0000B9010000}"/>
    <cellStyle name="Comma 10 2 3 2 3" xfId="18586" xr:uid="{00000000-0005-0000-0000-0000B9010000}"/>
    <cellStyle name="Comma 10 2 3 3" xfId="5712" xr:uid="{00000000-0005-0000-0000-00008E010000}"/>
    <cellStyle name="Comma 10 2 3 3 2" xfId="12099" xr:uid="{00000000-0005-0000-0000-0000BA010000}"/>
    <cellStyle name="Comma 10 2 3 3 3" xfId="20177" xr:uid="{00000000-0005-0000-0000-0000BA010000}"/>
    <cellStyle name="Comma 10 2 3 4" xfId="8913" xr:uid="{00000000-0005-0000-0000-0000BB010000}"/>
    <cellStyle name="Comma 10 2 3 4 2" xfId="16991" xr:uid="{00000000-0005-0000-0000-0000BB010000}"/>
    <cellStyle name="Comma 10 2 3 5" xfId="7303" xr:uid="{00000000-0005-0000-0000-0000B8010000}"/>
    <cellStyle name="Comma 10 2 3 6" xfId="15383" xr:uid="{00000000-0005-0000-0000-0000B8010000}"/>
    <cellStyle name="Comma 10 2 4" xfId="2995" xr:uid="{00000000-0005-0000-0000-00008F010000}"/>
    <cellStyle name="Comma 10 2 4 2" xfId="9454" xr:uid="{00000000-0005-0000-0000-0000BC010000}"/>
    <cellStyle name="Comma 10 2 4 3" xfId="17532" xr:uid="{00000000-0005-0000-0000-0000BC010000}"/>
    <cellStyle name="Comma 10 2 5" xfId="2410" xr:uid="{00000000-0005-0000-0000-000090010000}"/>
    <cellStyle name="Comma 10 2 6" xfId="4658" xr:uid="{00000000-0005-0000-0000-000091010000}"/>
    <cellStyle name="Comma 10 2 6 2" xfId="11045" xr:uid="{00000000-0005-0000-0000-0000BE010000}"/>
    <cellStyle name="Comma 10 2 6 3" xfId="19123" xr:uid="{00000000-0005-0000-0000-0000BE010000}"/>
    <cellStyle name="Comma 10 2 7" xfId="7859" xr:uid="{00000000-0005-0000-0000-0000BF010000}"/>
    <cellStyle name="Comma 10 2 7 2" xfId="15937" xr:uid="{00000000-0005-0000-0000-0000BF010000}"/>
    <cellStyle name="Comma 10 2 8" xfId="12423" xr:uid="{00000000-0005-0000-0000-0000C0010000}"/>
    <cellStyle name="Comma 10 2 8 2" xfId="20492" xr:uid="{00000000-0005-0000-0000-0000C0010000}"/>
    <cellStyle name="Comma 10 2 9" xfId="6249" xr:uid="{00000000-0005-0000-0000-0000B2010000}"/>
    <cellStyle name="Comma 10 3" xfId="334" xr:uid="{00000000-0005-0000-0000-00004D010000}"/>
    <cellStyle name="Comma 10 3 2" xfId="12114" xr:uid="{00000000-0005-0000-0000-0000C2010000}"/>
    <cellStyle name="Comma 10 3 2 2" xfId="20190" xr:uid="{00000000-0005-0000-0000-0000C2010000}"/>
    <cellStyle name="Comma 10 3 3" xfId="12422" xr:uid="{00000000-0005-0000-0000-0000C3010000}"/>
    <cellStyle name="Comma 10 3 4" xfId="13509" xr:uid="{00000000-0005-0000-0000-0000C4010000}"/>
    <cellStyle name="Comma 10 3 4 2" xfId="21506" xr:uid="{00000000-0005-0000-0000-0000C4010000}"/>
    <cellStyle name="Comma 10 3 5" xfId="8924" xr:uid="{00000000-0005-0000-0000-0000C1010000}"/>
    <cellStyle name="Comma 10 3 6" xfId="17002" xr:uid="{00000000-0005-0000-0000-0000C1010000}"/>
    <cellStyle name="Comma 10 4" xfId="12845" xr:uid="{00000000-0005-0000-0000-0000C5010000}"/>
    <cellStyle name="Comma 10 4 2" xfId="20883" xr:uid="{00000000-0005-0000-0000-0000C5010000}"/>
    <cellStyle name="Comma 11" xfId="335" xr:uid="{00000000-0005-0000-0000-00004E010000}"/>
    <cellStyle name="Comma 11 10" xfId="13972" xr:uid="{00000000-0005-0000-0000-0000C6010000}"/>
    <cellStyle name="Comma 11 2" xfId="1516" xr:uid="{00000000-0005-0000-0000-000094010000}"/>
    <cellStyle name="Comma 11 2 2" xfId="3165" xr:uid="{00000000-0005-0000-0000-000095010000}"/>
    <cellStyle name="Comma 11 2 2 2" xfId="9624" xr:uid="{00000000-0005-0000-0000-0000C8010000}"/>
    <cellStyle name="Comma 11 2 2 3" xfId="17702" xr:uid="{00000000-0005-0000-0000-0000C8010000}"/>
    <cellStyle name="Comma 11 2 3" xfId="4828" xr:uid="{00000000-0005-0000-0000-000096010000}"/>
    <cellStyle name="Comma 11 2 3 2" xfId="11215" xr:uid="{00000000-0005-0000-0000-0000C9010000}"/>
    <cellStyle name="Comma 11 2 3 3" xfId="19293" xr:uid="{00000000-0005-0000-0000-0000C9010000}"/>
    <cellStyle name="Comma 11 2 4" xfId="8029" xr:uid="{00000000-0005-0000-0000-0000CA010000}"/>
    <cellStyle name="Comma 11 2 4 2" xfId="16107" xr:uid="{00000000-0005-0000-0000-0000CA010000}"/>
    <cellStyle name="Comma 11 2 5" xfId="12846" xr:uid="{00000000-0005-0000-0000-0000CB010000}"/>
    <cellStyle name="Comma 11 2 5 2" xfId="20884" xr:uid="{00000000-0005-0000-0000-0000CB010000}"/>
    <cellStyle name="Comma 11 2 6" xfId="6419" xr:uid="{00000000-0005-0000-0000-0000C7010000}"/>
    <cellStyle name="Comma 11 2 7" xfId="14499" xr:uid="{00000000-0005-0000-0000-0000C7010000}"/>
    <cellStyle name="Comma 11 3" xfId="2042" xr:uid="{00000000-0005-0000-0000-000097010000}"/>
    <cellStyle name="Comma 11 3 2" xfId="3692" xr:uid="{00000000-0005-0000-0000-000098010000}"/>
    <cellStyle name="Comma 11 3 2 2" xfId="10151" xr:uid="{00000000-0005-0000-0000-0000CD010000}"/>
    <cellStyle name="Comma 11 3 2 3" xfId="18229" xr:uid="{00000000-0005-0000-0000-0000CD010000}"/>
    <cellStyle name="Comma 11 3 3" xfId="5355" xr:uid="{00000000-0005-0000-0000-000099010000}"/>
    <cellStyle name="Comma 11 3 3 2" xfId="11742" xr:uid="{00000000-0005-0000-0000-0000CE010000}"/>
    <cellStyle name="Comma 11 3 3 3" xfId="19820" xr:uid="{00000000-0005-0000-0000-0000CE010000}"/>
    <cellStyle name="Comma 11 3 4" xfId="8556" xr:uid="{00000000-0005-0000-0000-0000CF010000}"/>
    <cellStyle name="Comma 11 3 4 2" xfId="16634" xr:uid="{00000000-0005-0000-0000-0000CF010000}"/>
    <cellStyle name="Comma 11 3 5" xfId="6946" xr:uid="{00000000-0005-0000-0000-0000CC010000}"/>
    <cellStyle name="Comma 11 3 6" xfId="15026" xr:uid="{00000000-0005-0000-0000-0000CC010000}"/>
    <cellStyle name="Comma 11 4" xfId="2411" xr:uid="{00000000-0005-0000-0000-00009A010000}"/>
    <cellStyle name="Comma 11 4 2" xfId="8925" xr:uid="{00000000-0005-0000-0000-0000D0010000}"/>
    <cellStyle name="Comma 11 4 3" xfId="17003" xr:uid="{00000000-0005-0000-0000-0000D0010000}"/>
    <cellStyle name="Comma 11 5" xfId="4301" xr:uid="{00000000-0005-0000-0000-00009B010000}"/>
    <cellStyle name="Comma 11 5 2" xfId="10688" xr:uid="{00000000-0005-0000-0000-0000D1010000}"/>
    <cellStyle name="Comma 11 5 3" xfId="18766" xr:uid="{00000000-0005-0000-0000-0000D1010000}"/>
    <cellStyle name="Comma 11 6" xfId="7502" xr:uid="{00000000-0005-0000-0000-0000D2010000}"/>
    <cellStyle name="Comma 11 6 2" xfId="15580" xr:uid="{00000000-0005-0000-0000-0000D2010000}"/>
    <cellStyle name="Comma 11 7" xfId="12115" xr:uid="{00000000-0005-0000-0000-0000D3010000}"/>
    <cellStyle name="Comma 11 7 2" xfId="20191" xr:uid="{00000000-0005-0000-0000-0000D3010000}"/>
    <cellStyle name="Comma 11 8" xfId="13510" xr:uid="{00000000-0005-0000-0000-0000D4010000}"/>
    <cellStyle name="Comma 11 8 2" xfId="21507" xr:uid="{00000000-0005-0000-0000-0000D4010000}"/>
    <cellStyle name="Comma 11 9" xfId="5892" xr:uid="{00000000-0005-0000-0000-0000C6010000}"/>
    <cellStyle name="Comma 12" xfId="2409" xr:uid="{00000000-0005-0000-0000-00009C010000}"/>
    <cellStyle name="Comma 12 2" xfId="12112" xr:uid="{00000000-0005-0000-0000-0000D6010000}"/>
    <cellStyle name="Comma 12 3" xfId="8923" xr:uid="{00000000-0005-0000-0000-0000D5010000}"/>
    <cellStyle name="Comma 12 4" xfId="17001" xr:uid="{00000000-0005-0000-0000-0000D5010000}"/>
    <cellStyle name="Comma 13" xfId="12113" xr:uid="{00000000-0005-0000-0000-0000D7010000}"/>
    <cellStyle name="Comma 13 2" xfId="20189" xr:uid="{00000000-0005-0000-0000-0000D7010000}"/>
    <cellStyle name="Comma 14" xfId="13508" xr:uid="{00000000-0005-0000-0000-0000D8010000}"/>
    <cellStyle name="Comma 14 2" xfId="21505" xr:uid="{00000000-0005-0000-0000-0000D8010000}"/>
    <cellStyle name="Comma 2" xfId="336" xr:uid="{00000000-0005-0000-0000-00004F010000}"/>
    <cellStyle name="Comma 2 2" xfId="337" xr:uid="{00000000-0005-0000-0000-000050010000}"/>
    <cellStyle name="Comma 3" xfId="338" xr:uid="{00000000-0005-0000-0000-000051010000}"/>
    <cellStyle name="Comma 3 2" xfId="339" xr:uid="{00000000-0005-0000-0000-000052010000}"/>
    <cellStyle name="Comma 4" xfId="340" xr:uid="{00000000-0005-0000-0000-000053010000}"/>
    <cellStyle name="Comma 4 2" xfId="341" xr:uid="{00000000-0005-0000-0000-000054010000}"/>
    <cellStyle name="Comma 4 3" xfId="342" xr:uid="{00000000-0005-0000-0000-000055010000}"/>
    <cellStyle name="Comma 4 3 2" xfId="2412" xr:uid="{00000000-0005-0000-0000-0000A4010000}"/>
    <cellStyle name="Comma 4 3 2 2" xfId="8926" xr:uid="{00000000-0005-0000-0000-0000E0010000}"/>
    <cellStyle name="Comma 4 3 2 3" xfId="17004" xr:uid="{00000000-0005-0000-0000-0000E0010000}"/>
    <cellStyle name="Comma 4 3 3" xfId="917" xr:uid="{00000000-0005-0000-0000-0000A5010000}"/>
    <cellStyle name="Comma 4 3 4" xfId="7320" xr:uid="{00000000-0005-0000-0000-0000E2010000}"/>
    <cellStyle name="Comma 4 3 4 2" xfId="15399" xr:uid="{00000000-0005-0000-0000-0000E2010000}"/>
    <cellStyle name="Comma 4 3 5" xfId="891" xr:uid="{00000000-0005-0000-0000-0000A3010000}"/>
    <cellStyle name="Comma 4 4" xfId="343" xr:uid="{00000000-0005-0000-0000-000056010000}"/>
    <cellStyle name="Comma 4 4 10" xfId="13969" xr:uid="{00000000-0005-0000-0000-0000E3010000}"/>
    <cellStyle name="Comma 4 4 2" xfId="1513" xr:uid="{00000000-0005-0000-0000-0000A7010000}"/>
    <cellStyle name="Comma 4 4 2 2" xfId="3162" xr:uid="{00000000-0005-0000-0000-0000A8010000}"/>
    <cellStyle name="Comma 4 4 2 2 2" xfId="9621" xr:uid="{00000000-0005-0000-0000-0000E5010000}"/>
    <cellStyle name="Comma 4 4 2 2 3" xfId="17699" xr:uid="{00000000-0005-0000-0000-0000E5010000}"/>
    <cellStyle name="Comma 4 4 2 3" xfId="4825" xr:uid="{00000000-0005-0000-0000-0000A9010000}"/>
    <cellStyle name="Comma 4 4 2 3 2" xfId="11212" xr:uid="{00000000-0005-0000-0000-0000E6010000}"/>
    <cellStyle name="Comma 4 4 2 3 3" xfId="19290" xr:uid="{00000000-0005-0000-0000-0000E6010000}"/>
    <cellStyle name="Comma 4 4 2 4" xfId="8026" xr:uid="{00000000-0005-0000-0000-0000E7010000}"/>
    <cellStyle name="Comma 4 4 2 4 2" xfId="16104" xr:uid="{00000000-0005-0000-0000-0000E7010000}"/>
    <cellStyle name="Comma 4 4 2 5" xfId="6416" xr:uid="{00000000-0005-0000-0000-0000E4010000}"/>
    <cellStyle name="Comma 4 4 2 6" xfId="14496" xr:uid="{00000000-0005-0000-0000-0000E4010000}"/>
    <cellStyle name="Comma 4 4 3" xfId="2039" xr:uid="{00000000-0005-0000-0000-0000AA010000}"/>
    <cellStyle name="Comma 4 4 3 2" xfId="3689" xr:uid="{00000000-0005-0000-0000-0000AB010000}"/>
    <cellStyle name="Comma 4 4 3 2 2" xfId="10148" xr:uid="{00000000-0005-0000-0000-0000E9010000}"/>
    <cellStyle name="Comma 4 4 3 2 3" xfId="18226" xr:uid="{00000000-0005-0000-0000-0000E9010000}"/>
    <cellStyle name="Comma 4 4 3 3" xfId="5352" xr:uid="{00000000-0005-0000-0000-0000AC010000}"/>
    <cellStyle name="Comma 4 4 3 3 2" xfId="11739" xr:uid="{00000000-0005-0000-0000-0000EA010000}"/>
    <cellStyle name="Comma 4 4 3 3 3" xfId="19817" xr:uid="{00000000-0005-0000-0000-0000EA010000}"/>
    <cellStyle name="Comma 4 4 3 4" xfId="8553" xr:uid="{00000000-0005-0000-0000-0000EB010000}"/>
    <cellStyle name="Comma 4 4 3 4 2" xfId="16631" xr:uid="{00000000-0005-0000-0000-0000EB010000}"/>
    <cellStyle name="Comma 4 4 3 5" xfId="6943" xr:uid="{00000000-0005-0000-0000-0000E8010000}"/>
    <cellStyle name="Comma 4 4 3 6" xfId="15023" xr:uid="{00000000-0005-0000-0000-0000E8010000}"/>
    <cellStyle name="Comma 4 4 4" xfId="2709" xr:uid="{00000000-0005-0000-0000-0000AD010000}"/>
    <cellStyle name="Comma 4 4 4 2" xfId="9200" xr:uid="{00000000-0005-0000-0000-0000EC010000}"/>
    <cellStyle name="Comma 4 4 4 3" xfId="17278" xr:uid="{00000000-0005-0000-0000-0000EC010000}"/>
    <cellStyle name="Comma 4 4 5" xfId="4298" xr:uid="{00000000-0005-0000-0000-0000AE010000}"/>
    <cellStyle name="Comma 4 4 5 2" xfId="10685" xr:uid="{00000000-0005-0000-0000-0000ED010000}"/>
    <cellStyle name="Comma 4 4 5 3" xfId="18763" xr:uid="{00000000-0005-0000-0000-0000ED010000}"/>
    <cellStyle name="Comma 4 4 6" xfId="7499" xr:uid="{00000000-0005-0000-0000-0000EE010000}"/>
    <cellStyle name="Comma 4 4 6 2" xfId="15577" xr:uid="{00000000-0005-0000-0000-0000EE010000}"/>
    <cellStyle name="Comma 4 4 7" xfId="12117" xr:uid="{00000000-0005-0000-0000-0000EF010000}"/>
    <cellStyle name="Comma 4 4 7 2" xfId="20192" xr:uid="{00000000-0005-0000-0000-0000EF010000}"/>
    <cellStyle name="Comma 4 4 8" xfId="13511" xr:uid="{00000000-0005-0000-0000-0000F0010000}"/>
    <cellStyle name="Comma 4 4 8 2" xfId="21508" xr:uid="{00000000-0005-0000-0000-0000F0010000}"/>
    <cellStyle name="Comma 4 4 9" xfId="5889" xr:uid="{00000000-0005-0000-0000-0000E3010000}"/>
    <cellStyle name="Comma 4 5" xfId="899" xr:uid="{00000000-0005-0000-0000-0000AF010000}"/>
    <cellStyle name="Comma 4 5 2" xfId="7331" xr:uid="{00000000-0005-0000-0000-0000F1010000}"/>
    <cellStyle name="Comma 4 5 3" xfId="15409" xr:uid="{00000000-0005-0000-0000-0000F1010000}"/>
    <cellStyle name="Comma 4 6" xfId="4130" xr:uid="{00000000-0005-0000-0000-0000B0010000}"/>
    <cellStyle name="Comma 4 6 2" xfId="10517" xr:uid="{00000000-0005-0000-0000-0000F2010000}"/>
    <cellStyle name="Comma 4 6 3" xfId="18595" xr:uid="{00000000-0005-0000-0000-0000F2010000}"/>
    <cellStyle name="Comma 4 7" xfId="5721" xr:uid="{00000000-0005-0000-0000-0000DD010000}"/>
    <cellStyle name="Comma 4 8" xfId="13801" xr:uid="{00000000-0005-0000-0000-0000DD010000}"/>
    <cellStyle name="Comma 5" xfId="344" xr:uid="{00000000-0005-0000-0000-000057010000}"/>
    <cellStyle name="Comma 5 10" xfId="345" xr:uid="{00000000-0005-0000-0000-000058010000}"/>
    <cellStyle name="Comma 5 10 10" xfId="13973" xr:uid="{00000000-0005-0000-0000-0000F4010000}"/>
    <cellStyle name="Comma 5 10 2" xfId="1517" xr:uid="{00000000-0005-0000-0000-0000B3010000}"/>
    <cellStyle name="Comma 5 10 2 2" xfId="3166" xr:uid="{00000000-0005-0000-0000-0000B4010000}"/>
    <cellStyle name="Comma 5 10 2 2 2" xfId="9625" xr:uid="{00000000-0005-0000-0000-0000F6010000}"/>
    <cellStyle name="Comma 5 10 2 2 3" xfId="17703" xr:uid="{00000000-0005-0000-0000-0000F6010000}"/>
    <cellStyle name="Comma 5 10 2 3" xfId="4829" xr:uid="{00000000-0005-0000-0000-0000B5010000}"/>
    <cellStyle name="Comma 5 10 2 3 2" xfId="11216" xr:uid="{00000000-0005-0000-0000-0000F7010000}"/>
    <cellStyle name="Comma 5 10 2 3 3" xfId="19294" xr:uid="{00000000-0005-0000-0000-0000F7010000}"/>
    <cellStyle name="Comma 5 10 2 4" xfId="8030" xr:uid="{00000000-0005-0000-0000-0000F8010000}"/>
    <cellStyle name="Comma 5 10 2 4 2" xfId="16108" xr:uid="{00000000-0005-0000-0000-0000F8010000}"/>
    <cellStyle name="Comma 5 10 2 5" xfId="12847" xr:uid="{00000000-0005-0000-0000-0000F9010000}"/>
    <cellStyle name="Comma 5 10 2 5 2" xfId="20885" xr:uid="{00000000-0005-0000-0000-0000F9010000}"/>
    <cellStyle name="Comma 5 10 2 6" xfId="6420" xr:uid="{00000000-0005-0000-0000-0000F5010000}"/>
    <cellStyle name="Comma 5 10 2 7" xfId="14500" xr:uid="{00000000-0005-0000-0000-0000F5010000}"/>
    <cellStyle name="Comma 5 10 3" xfId="2043" xr:uid="{00000000-0005-0000-0000-0000B6010000}"/>
    <cellStyle name="Comma 5 10 3 2" xfId="3693" xr:uid="{00000000-0005-0000-0000-0000B7010000}"/>
    <cellStyle name="Comma 5 10 3 2 2" xfId="10152" xr:uid="{00000000-0005-0000-0000-0000FB010000}"/>
    <cellStyle name="Comma 5 10 3 2 3" xfId="18230" xr:uid="{00000000-0005-0000-0000-0000FB010000}"/>
    <cellStyle name="Comma 5 10 3 3" xfId="5356" xr:uid="{00000000-0005-0000-0000-0000B8010000}"/>
    <cellStyle name="Comma 5 10 3 3 2" xfId="11743" xr:uid="{00000000-0005-0000-0000-0000FC010000}"/>
    <cellStyle name="Comma 5 10 3 3 3" xfId="19821" xr:uid="{00000000-0005-0000-0000-0000FC010000}"/>
    <cellStyle name="Comma 5 10 3 4" xfId="8557" xr:uid="{00000000-0005-0000-0000-0000FD010000}"/>
    <cellStyle name="Comma 5 10 3 4 2" xfId="16635" xr:uid="{00000000-0005-0000-0000-0000FD010000}"/>
    <cellStyle name="Comma 5 10 3 5" xfId="6947" xr:uid="{00000000-0005-0000-0000-0000FA010000}"/>
    <cellStyle name="Comma 5 10 3 6" xfId="15027" xr:uid="{00000000-0005-0000-0000-0000FA010000}"/>
    <cellStyle name="Comma 5 10 4" xfId="2414" xr:uid="{00000000-0005-0000-0000-0000B9010000}"/>
    <cellStyle name="Comma 5 10 4 2" xfId="8928" xr:uid="{00000000-0005-0000-0000-0000FE010000}"/>
    <cellStyle name="Comma 5 10 4 3" xfId="17006" xr:uid="{00000000-0005-0000-0000-0000FE010000}"/>
    <cellStyle name="Comma 5 10 5" xfId="4302" xr:uid="{00000000-0005-0000-0000-0000BA010000}"/>
    <cellStyle name="Comma 5 10 5 2" xfId="10689" xr:uid="{00000000-0005-0000-0000-0000FF010000}"/>
    <cellStyle name="Comma 5 10 5 3" xfId="18767" xr:uid="{00000000-0005-0000-0000-0000FF010000}"/>
    <cellStyle name="Comma 5 10 6" xfId="7503" xr:uid="{00000000-0005-0000-0000-000000020000}"/>
    <cellStyle name="Comma 5 10 6 2" xfId="15581" xr:uid="{00000000-0005-0000-0000-000000020000}"/>
    <cellStyle name="Comma 5 10 7" xfId="12119" xr:uid="{00000000-0005-0000-0000-000001020000}"/>
    <cellStyle name="Comma 5 10 7 2" xfId="20194" xr:uid="{00000000-0005-0000-0000-000001020000}"/>
    <cellStyle name="Comma 5 10 8" xfId="13513" xr:uid="{00000000-0005-0000-0000-000002020000}"/>
    <cellStyle name="Comma 5 10 8 2" xfId="21510" xr:uid="{00000000-0005-0000-0000-000002020000}"/>
    <cellStyle name="Comma 5 10 9" xfId="5893" xr:uid="{00000000-0005-0000-0000-0000F4010000}"/>
    <cellStyle name="Comma 5 11" xfId="1101" xr:uid="{00000000-0005-0000-0000-0000BB010000}"/>
    <cellStyle name="Comma 5 11 2" xfId="1758" xr:uid="{00000000-0005-0000-0000-0000BC010000}"/>
    <cellStyle name="Comma 5 11 2 2" xfId="3408" xr:uid="{00000000-0005-0000-0000-0000BD010000}"/>
    <cellStyle name="Comma 5 11 2 2 2" xfId="9867" xr:uid="{00000000-0005-0000-0000-000005020000}"/>
    <cellStyle name="Comma 5 11 2 2 3" xfId="17945" xr:uid="{00000000-0005-0000-0000-000005020000}"/>
    <cellStyle name="Comma 5 11 2 3" xfId="5071" xr:uid="{00000000-0005-0000-0000-0000BE010000}"/>
    <cellStyle name="Comma 5 11 2 3 2" xfId="11458" xr:uid="{00000000-0005-0000-0000-000006020000}"/>
    <cellStyle name="Comma 5 11 2 3 3" xfId="19536" xr:uid="{00000000-0005-0000-0000-000006020000}"/>
    <cellStyle name="Comma 5 11 2 4" xfId="8272" xr:uid="{00000000-0005-0000-0000-000007020000}"/>
    <cellStyle name="Comma 5 11 2 4 2" xfId="16350" xr:uid="{00000000-0005-0000-0000-000007020000}"/>
    <cellStyle name="Comma 5 11 2 5" xfId="6662" xr:uid="{00000000-0005-0000-0000-000004020000}"/>
    <cellStyle name="Comma 5 11 2 6" xfId="14742" xr:uid="{00000000-0005-0000-0000-000004020000}"/>
    <cellStyle name="Comma 5 11 3" xfId="2285" xr:uid="{00000000-0005-0000-0000-0000BF010000}"/>
    <cellStyle name="Comma 5 11 3 2" xfId="3935" xr:uid="{00000000-0005-0000-0000-0000C0010000}"/>
    <cellStyle name="Comma 5 11 3 2 2" xfId="10394" xr:uid="{00000000-0005-0000-0000-000009020000}"/>
    <cellStyle name="Comma 5 11 3 2 3" xfId="18472" xr:uid="{00000000-0005-0000-0000-000009020000}"/>
    <cellStyle name="Comma 5 11 3 3" xfId="5598" xr:uid="{00000000-0005-0000-0000-0000C1010000}"/>
    <cellStyle name="Comma 5 11 3 3 2" xfId="11985" xr:uid="{00000000-0005-0000-0000-00000A020000}"/>
    <cellStyle name="Comma 5 11 3 3 3" xfId="20063" xr:uid="{00000000-0005-0000-0000-00000A020000}"/>
    <cellStyle name="Comma 5 11 3 4" xfId="8799" xr:uid="{00000000-0005-0000-0000-00000B020000}"/>
    <cellStyle name="Comma 5 11 3 4 2" xfId="16877" xr:uid="{00000000-0005-0000-0000-00000B020000}"/>
    <cellStyle name="Comma 5 11 3 5" xfId="7189" xr:uid="{00000000-0005-0000-0000-000008020000}"/>
    <cellStyle name="Comma 5 11 3 6" xfId="15269" xr:uid="{00000000-0005-0000-0000-000008020000}"/>
    <cellStyle name="Comma 5 11 4" xfId="2852" xr:uid="{00000000-0005-0000-0000-0000C2010000}"/>
    <cellStyle name="Comma 5 11 4 2" xfId="9341" xr:uid="{00000000-0005-0000-0000-00000C020000}"/>
    <cellStyle name="Comma 5 11 4 3" xfId="17419" xr:uid="{00000000-0005-0000-0000-00000C020000}"/>
    <cellStyle name="Comma 5 11 5" xfId="4544" xr:uid="{00000000-0005-0000-0000-0000C3010000}"/>
    <cellStyle name="Comma 5 11 5 2" xfId="10931" xr:uid="{00000000-0005-0000-0000-00000D020000}"/>
    <cellStyle name="Comma 5 11 5 3" xfId="19009" xr:uid="{00000000-0005-0000-0000-00000D020000}"/>
    <cellStyle name="Comma 5 11 6" xfId="7745" xr:uid="{00000000-0005-0000-0000-00000E020000}"/>
    <cellStyle name="Comma 5 11 6 2" xfId="15823" xr:uid="{00000000-0005-0000-0000-00000E020000}"/>
    <cellStyle name="Comma 5 11 7" xfId="12848" xr:uid="{00000000-0005-0000-0000-00000F020000}"/>
    <cellStyle name="Comma 5 11 7 2" xfId="20886" xr:uid="{00000000-0005-0000-0000-00000F020000}"/>
    <cellStyle name="Comma 5 11 8" xfId="6135" xr:uid="{00000000-0005-0000-0000-000003020000}"/>
    <cellStyle name="Comma 5 11 9" xfId="14215" xr:uid="{00000000-0005-0000-0000-000003020000}"/>
    <cellStyle name="Comma 5 12" xfId="915" xr:uid="{00000000-0005-0000-0000-0000C4010000}"/>
    <cellStyle name="Comma 5 12 2" xfId="2705" xr:uid="{00000000-0005-0000-0000-0000C5010000}"/>
    <cellStyle name="Comma 5 12 2 2" xfId="9196" xr:uid="{00000000-0005-0000-0000-000011020000}"/>
    <cellStyle name="Comma 5 12 2 3" xfId="17274" xr:uid="{00000000-0005-0000-0000-000011020000}"/>
    <cellStyle name="Comma 5 12 3" xfId="4146" xr:uid="{00000000-0005-0000-0000-0000C6010000}"/>
    <cellStyle name="Comma 5 12 3 2" xfId="10533" xr:uid="{00000000-0005-0000-0000-000012020000}"/>
    <cellStyle name="Comma 5 12 3 3" xfId="18611" xr:uid="{00000000-0005-0000-0000-000012020000}"/>
    <cellStyle name="Comma 5 12 4" xfId="7347" xr:uid="{00000000-0005-0000-0000-000013020000}"/>
    <cellStyle name="Comma 5 12 4 2" xfId="15425" xr:uid="{00000000-0005-0000-0000-000013020000}"/>
    <cellStyle name="Comma 5 12 5" xfId="12666" xr:uid="{00000000-0005-0000-0000-000014020000}"/>
    <cellStyle name="Comma 5 12 5 2" xfId="20730" xr:uid="{00000000-0005-0000-0000-000014020000}"/>
    <cellStyle name="Comma 5 12 6" xfId="5737" xr:uid="{00000000-0005-0000-0000-000010020000}"/>
    <cellStyle name="Comma 5 12 7" xfId="13817" xr:uid="{00000000-0005-0000-0000-000010020000}"/>
    <cellStyle name="Comma 5 13" xfId="1361" xr:uid="{00000000-0005-0000-0000-0000C7010000}"/>
    <cellStyle name="Comma 5 13 2" xfId="3010" xr:uid="{00000000-0005-0000-0000-0000C8010000}"/>
    <cellStyle name="Comma 5 13 2 2" xfId="9469" xr:uid="{00000000-0005-0000-0000-000016020000}"/>
    <cellStyle name="Comma 5 13 2 3" xfId="17547" xr:uid="{00000000-0005-0000-0000-000016020000}"/>
    <cellStyle name="Comma 5 13 3" xfId="4673" xr:uid="{00000000-0005-0000-0000-0000C9010000}"/>
    <cellStyle name="Comma 5 13 3 2" xfId="11060" xr:uid="{00000000-0005-0000-0000-000017020000}"/>
    <cellStyle name="Comma 5 13 3 3" xfId="19138" xr:uid="{00000000-0005-0000-0000-000017020000}"/>
    <cellStyle name="Comma 5 13 4" xfId="7874" xr:uid="{00000000-0005-0000-0000-000018020000}"/>
    <cellStyle name="Comma 5 13 4 2" xfId="15952" xr:uid="{00000000-0005-0000-0000-000018020000}"/>
    <cellStyle name="Comma 5 13 5" xfId="6264" xr:uid="{00000000-0005-0000-0000-000015020000}"/>
    <cellStyle name="Comma 5 13 6" xfId="14344" xr:uid="{00000000-0005-0000-0000-000015020000}"/>
    <cellStyle name="Comma 5 14" xfId="1887" xr:uid="{00000000-0005-0000-0000-0000CA010000}"/>
    <cellStyle name="Comma 5 14 2" xfId="3537" xr:uid="{00000000-0005-0000-0000-0000CB010000}"/>
    <cellStyle name="Comma 5 14 2 2" xfId="9996" xr:uid="{00000000-0005-0000-0000-00001A020000}"/>
    <cellStyle name="Comma 5 14 2 3" xfId="18074" xr:uid="{00000000-0005-0000-0000-00001A020000}"/>
    <cellStyle name="Comma 5 14 3" xfId="5200" xr:uid="{00000000-0005-0000-0000-0000CC010000}"/>
    <cellStyle name="Comma 5 14 3 2" xfId="11587" xr:uid="{00000000-0005-0000-0000-00001B020000}"/>
    <cellStyle name="Comma 5 14 3 3" xfId="19665" xr:uid="{00000000-0005-0000-0000-00001B020000}"/>
    <cellStyle name="Comma 5 14 4" xfId="8401" xr:uid="{00000000-0005-0000-0000-00001C020000}"/>
    <cellStyle name="Comma 5 14 4 2" xfId="16479" xr:uid="{00000000-0005-0000-0000-00001C020000}"/>
    <cellStyle name="Comma 5 14 5" xfId="6791" xr:uid="{00000000-0005-0000-0000-000019020000}"/>
    <cellStyle name="Comma 5 14 6" xfId="14871" xr:uid="{00000000-0005-0000-0000-000019020000}"/>
    <cellStyle name="Comma 5 15" xfId="2413" xr:uid="{00000000-0005-0000-0000-0000CD010000}"/>
    <cellStyle name="Comma 5 15 2" xfId="8927" xr:uid="{00000000-0005-0000-0000-00001D020000}"/>
    <cellStyle name="Comma 5 15 3" xfId="17005" xr:uid="{00000000-0005-0000-0000-00001D020000}"/>
    <cellStyle name="Comma 5 16" xfId="900" xr:uid="{00000000-0005-0000-0000-0000CE010000}"/>
    <cellStyle name="Comma 5 16 2" xfId="7332" xr:uid="{00000000-0005-0000-0000-00001E020000}"/>
    <cellStyle name="Comma 5 16 3" xfId="15410" xr:uid="{00000000-0005-0000-0000-00001E020000}"/>
    <cellStyle name="Comma 5 17" xfId="4131" xr:uid="{00000000-0005-0000-0000-0000CF010000}"/>
    <cellStyle name="Comma 5 17 2" xfId="10518" xr:uid="{00000000-0005-0000-0000-00001F020000}"/>
    <cellStyle name="Comma 5 17 3" xfId="18596" xr:uid="{00000000-0005-0000-0000-00001F020000}"/>
    <cellStyle name="Comma 5 18" xfId="7313" xr:uid="{00000000-0005-0000-0000-000020020000}"/>
    <cellStyle name="Comma 5 18 2" xfId="15392" xr:uid="{00000000-0005-0000-0000-000020020000}"/>
    <cellStyle name="Comma 5 19" xfId="12118" xr:uid="{00000000-0005-0000-0000-000021020000}"/>
    <cellStyle name="Comma 5 19 2" xfId="20193" xr:uid="{00000000-0005-0000-0000-000021020000}"/>
    <cellStyle name="Comma 5 2" xfId="346" xr:uid="{00000000-0005-0000-0000-000059010000}"/>
    <cellStyle name="Comma 5 2 2" xfId="2415" xr:uid="{00000000-0005-0000-0000-0000D1010000}"/>
    <cellStyle name="Comma 5 2 2 2" xfId="8929" xr:uid="{00000000-0005-0000-0000-000023020000}"/>
    <cellStyle name="Comma 5 2 2 3" xfId="17007" xr:uid="{00000000-0005-0000-0000-000023020000}"/>
    <cellStyle name="Comma 5 2 3" xfId="918" xr:uid="{00000000-0005-0000-0000-0000D2010000}"/>
    <cellStyle name="Comma 5 2 4" xfId="7321" xr:uid="{00000000-0005-0000-0000-000025020000}"/>
    <cellStyle name="Comma 5 2 4 2" xfId="15400" xr:uid="{00000000-0005-0000-0000-000025020000}"/>
    <cellStyle name="Comma 5 2 5" xfId="892" xr:uid="{00000000-0005-0000-0000-0000D0010000}"/>
    <cellStyle name="Comma 5 20" xfId="13512" xr:uid="{00000000-0005-0000-0000-000026020000}"/>
    <cellStyle name="Comma 5 20 2" xfId="21509" xr:uid="{00000000-0005-0000-0000-000026020000}"/>
    <cellStyle name="Comma 5 21" xfId="5722" xr:uid="{00000000-0005-0000-0000-0000F3010000}"/>
    <cellStyle name="Comma 5 22" xfId="13802" xr:uid="{00000000-0005-0000-0000-0000F3010000}"/>
    <cellStyle name="Comma 5 3" xfId="347" xr:uid="{00000000-0005-0000-0000-00005A010000}"/>
    <cellStyle name="Comma 5 3 10" xfId="13514" xr:uid="{00000000-0005-0000-0000-000028020000}"/>
    <cellStyle name="Comma 5 3 10 2" xfId="21511" xr:uid="{00000000-0005-0000-0000-000028020000}"/>
    <cellStyle name="Comma 5 3 11" xfId="5739" xr:uid="{00000000-0005-0000-0000-000027020000}"/>
    <cellStyle name="Comma 5 3 12" xfId="13819" xr:uid="{00000000-0005-0000-0000-000027020000}"/>
    <cellStyle name="Comma 5 3 2" xfId="348" xr:uid="{00000000-0005-0000-0000-00005B010000}"/>
    <cellStyle name="Comma 5 3 2 10" xfId="5973" xr:uid="{00000000-0005-0000-0000-000029020000}"/>
    <cellStyle name="Comma 5 3 2 11" xfId="14053" xr:uid="{00000000-0005-0000-0000-000029020000}"/>
    <cellStyle name="Comma 5 3 2 2" xfId="1128" xr:uid="{00000000-0005-0000-0000-0000D5010000}"/>
    <cellStyle name="Comma 5 3 2 2 2" xfId="1786" xr:uid="{00000000-0005-0000-0000-0000D6010000}"/>
    <cellStyle name="Comma 5 3 2 2 2 2" xfId="3436" xr:uid="{00000000-0005-0000-0000-0000D7010000}"/>
    <cellStyle name="Comma 5 3 2 2 2 2 2" xfId="12851" xr:uid="{00000000-0005-0000-0000-00002D020000}"/>
    <cellStyle name="Comma 5 3 2 2 2 2 2 2" xfId="20889" xr:uid="{00000000-0005-0000-0000-00002D020000}"/>
    <cellStyle name="Comma 5 3 2 2 2 2 3" xfId="9895" xr:uid="{00000000-0005-0000-0000-00002C020000}"/>
    <cellStyle name="Comma 5 3 2 2 2 2 4" xfId="17973" xr:uid="{00000000-0005-0000-0000-00002C020000}"/>
    <cellStyle name="Comma 5 3 2 2 2 3" xfId="5099" xr:uid="{00000000-0005-0000-0000-0000D8010000}"/>
    <cellStyle name="Comma 5 3 2 2 2 3 2" xfId="11486" xr:uid="{00000000-0005-0000-0000-00002E020000}"/>
    <cellStyle name="Comma 5 3 2 2 2 3 3" xfId="19564" xr:uid="{00000000-0005-0000-0000-00002E020000}"/>
    <cellStyle name="Comma 5 3 2 2 2 4" xfId="8300" xr:uid="{00000000-0005-0000-0000-00002F020000}"/>
    <cellStyle name="Comma 5 3 2 2 2 4 2" xfId="16378" xr:uid="{00000000-0005-0000-0000-00002F020000}"/>
    <cellStyle name="Comma 5 3 2 2 2 5" xfId="12426" xr:uid="{00000000-0005-0000-0000-000030020000}"/>
    <cellStyle name="Comma 5 3 2 2 2 5 2" xfId="20495" xr:uid="{00000000-0005-0000-0000-000030020000}"/>
    <cellStyle name="Comma 5 3 2 2 2 6" xfId="6690" xr:uid="{00000000-0005-0000-0000-00002B020000}"/>
    <cellStyle name="Comma 5 3 2 2 2 7" xfId="14770" xr:uid="{00000000-0005-0000-0000-00002B020000}"/>
    <cellStyle name="Comma 5 3 2 2 3" xfId="2313" xr:uid="{00000000-0005-0000-0000-0000D9010000}"/>
    <cellStyle name="Comma 5 3 2 2 3 2" xfId="3963" xr:uid="{00000000-0005-0000-0000-0000DA010000}"/>
    <cellStyle name="Comma 5 3 2 2 3 2 2" xfId="10422" xr:uid="{00000000-0005-0000-0000-000032020000}"/>
    <cellStyle name="Comma 5 3 2 2 3 2 3" xfId="18500" xr:uid="{00000000-0005-0000-0000-000032020000}"/>
    <cellStyle name="Comma 5 3 2 2 3 3" xfId="5626" xr:uid="{00000000-0005-0000-0000-0000DB010000}"/>
    <cellStyle name="Comma 5 3 2 2 3 3 2" xfId="12013" xr:uid="{00000000-0005-0000-0000-000033020000}"/>
    <cellStyle name="Comma 5 3 2 2 3 3 3" xfId="20091" xr:uid="{00000000-0005-0000-0000-000033020000}"/>
    <cellStyle name="Comma 5 3 2 2 3 4" xfId="8827" xr:uid="{00000000-0005-0000-0000-000034020000}"/>
    <cellStyle name="Comma 5 3 2 2 3 4 2" xfId="16905" xr:uid="{00000000-0005-0000-0000-000034020000}"/>
    <cellStyle name="Comma 5 3 2 2 3 5" xfId="12852" xr:uid="{00000000-0005-0000-0000-000035020000}"/>
    <cellStyle name="Comma 5 3 2 2 3 5 2" xfId="20890" xr:uid="{00000000-0005-0000-0000-000035020000}"/>
    <cellStyle name="Comma 5 3 2 2 3 6" xfId="7217" xr:uid="{00000000-0005-0000-0000-000031020000}"/>
    <cellStyle name="Comma 5 3 2 2 3 7" xfId="15297" xr:uid="{00000000-0005-0000-0000-000031020000}"/>
    <cellStyle name="Comma 5 3 2 2 4" xfId="2879" xr:uid="{00000000-0005-0000-0000-0000DC010000}"/>
    <cellStyle name="Comma 5 3 2 2 4 2" xfId="12850" xr:uid="{00000000-0005-0000-0000-000037020000}"/>
    <cellStyle name="Comma 5 3 2 2 4 2 2" xfId="20888" xr:uid="{00000000-0005-0000-0000-000037020000}"/>
    <cellStyle name="Comma 5 3 2 2 4 3" xfId="9368" xr:uid="{00000000-0005-0000-0000-000036020000}"/>
    <cellStyle name="Comma 5 3 2 2 4 4" xfId="17446" xr:uid="{00000000-0005-0000-0000-000036020000}"/>
    <cellStyle name="Comma 5 3 2 2 5" xfId="4572" xr:uid="{00000000-0005-0000-0000-0000DD010000}"/>
    <cellStyle name="Comma 5 3 2 2 5 2" xfId="10959" xr:uid="{00000000-0005-0000-0000-000038020000}"/>
    <cellStyle name="Comma 5 3 2 2 5 3" xfId="19037" xr:uid="{00000000-0005-0000-0000-000038020000}"/>
    <cellStyle name="Comma 5 3 2 2 6" xfId="7773" xr:uid="{00000000-0005-0000-0000-000039020000}"/>
    <cellStyle name="Comma 5 3 2 2 6 2" xfId="15851" xr:uid="{00000000-0005-0000-0000-000039020000}"/>
    <cellStyle name="Comma 5 3 2 2 7" xfId="12407" xr:uid="{00000000-0005-0000-0000-00003A020000}"/>
    <cellStyle name="Comma 5 3 2 2 7 2" xfId="20478" xr:uid="{00000000-0005-0000-0000-00003A020000}"/>
    <cellStyle name="Comma 5 3 2 2 8" xfId="6163" xr:uid="{00000000-0005-0000-0000-00002A020000}"/>
    <cellStyle name="Comma 5 3 2 2 9" xfId="14243" xr:uid="{00000000-0005-0000-0000-00002A020000}"/>
    <cellStyle name="Comma 5 3 2 3" xfId="1597" xr:uid="{00000000-0005-0000-0000-0000DE010000}"/>
    <cellStyle name="Comma 5 3 2 3 2" xfId="3246" xr:uid="{00000000-0005-0000-0000-0000DF010000}"/>
    <cellStyle name="Comma 5 3 2 3 2 2" xfId="12853" xr:uid="{00000000-0005-0000-0000-00003D020000}"/>
    <cellStyle name="Comma 5 3 2 3 2 2 2" xfId="20891" xr:uid="{00000000-0005-0000-0000-00003D020000}"/>
    <cellStyle name="Comma 5 3 2 3 2 3" xfId="9705" xr:uid="{00000000-0005-0000-0000-00003C020000}"/>
    <cellStyle name="Comma 5 3 2 3 2 4" xfId="17783" xr:uid="{00000000-0005-0000-0000-00003C020000}"/>
    <cellStyle name="Comma 5 3 2 3 3" xfId="4909" xr:uid="{00000000-0005-0000-0000-0000E0010000}"/>
    <cellStyle name="Comma 5 3 2 3 3 2" xfId="11296" xr:uid="{00000000-0005-0000-0000-00003E020000}"/>
    <cellStyle name="Comma 5 3 2 3 3 3" xfId="19374" xr:uid="{00000000-0005-0000-0000-00003E020000}"/>
    <cellStyle name="Comma 5 3 2 3 4" xfId="8110" xr:uid="{00000000-0005-0000-0000-00003F020000}"/>
    <cellStyle name="Comma 5 3 2 3 4 2" xfId="16188" xr:uid="{00000000-0005-0000-0000-00003F020000}"/>
    <cellStyle name="Comma 5 3 2 3 5" xfId="12425" xr:uid="{00000000-0005-0000-0000-000040020000}"/>
    <cellStyle name="Comma 5 3 2 3 5 2" xfId="20494" xr:uid="{00000000-0005-0000-0000-000040020000}"/>
    <cellStyle name="Comma 5 3 2 3 6" xfId="6500" xr:uid="{00000000-0005-0000-0000-00003B020000}"/>
    <cellStyle name="Comma 5 3 2 3 7" xfId="14580" xr:uid="{00000000-0005-0000-0000-00003B020000}"/>
    <cellStyle name="Comma 5 3 2 4" xfId="2123" xr:uid="{00000000-0005-0000-0000-0000E1010000}"/>
    <cellStyle name="Comma 5 3 2 4 2" xfId="3773" xr:uid="{00000000-0005-0000-0000-0000E2010000}"/>
    <cellStyle name="Comma 5 3 2 4 2 2" xfId="10232" xr:uid="{00000000-0005-0000-0000-000042020000}"/>
    <cellStyle name="Comma 5 3 2 4 2 3" xfId="18310" xr:uid="{00000000-0005-0000-0000-000042020000}"/>
    <cellStyle name="Comma 5 3 2 4 3" xfId="5436" xr:uid="{00000000-0005-0000-0000-0000E3010000}"/>
    <cellStyle name="Comma 5 3 2 4 3 2" xfId="11823" xr:uid="{00000000-0005-0000-0000-000043020000}"/>
    <cellStyle name="Comma 5 3 2 4 3 3" xfId="19901" xr:uid="{00000000-0005-0000-0000-000043020000}"/>
    <cellStyle name="Comma 5 3 2 4 4" xfId="8637" xr:uid="{00000000-0005-0000-0000-000044020000}"/>
    <cellStyle name="Comma 5 3 2 4 4 2" xfId="16715" xr:uid="{00000000-0005-0000-0000-000044020000}"/>
    <cellStyle name="Comma 5 3 2 4 5" xfId="12854" xr:uid="{00000000-0005-0000-0000-000045020000}"/>
    <cellStyle name="Comma 5 3 2 4 5 2" xfId="20892" xr:uid="{00000000-0005-0000-0000-000045020000}"/>
    <cellStyle name="Comma 5 3 2 4 6" xfId="7027" xr:uid="{00000000-0005-0000-0000-000041020000}"/>
    <cellStyle name="Comma 5 3 2 4 7" xfId="15107" xr:uid="{00000000-0005-0000-0000-000041020000}"/>
    <cellStyle name="Comma 5 3 2 5" xfId="2417" xr:uid="{00000000-0005-0000-0000-0000E4010000}"/>
    <cellStyle name="Comma 5 3 2 5 2" xfId="12849" xr:uid="{00000000-0005-0000-0000-000047020000}"/>
    <cellStyle name="Comma 5 3 2 5 2 2" xfId="20887" xr:uid="{00000000-0005-0000-0000-000047020000}"/>
    <cellStyle name="Comma 5 3 2 5 3" xfId="8931" xr:uid="{00000000-0005-0000-0000-000046020000}"/>
    <cellStyle name="Comma 5 3 2 5 4" xfId="17009" xr:uid="{00000000-0005-0000-0000-000046020000}"/>
    <cellStyle name="Comma 5 3 2 6" xfId="4382" xr:uid="{00000000-0005-0000-0000-0000E5010000}"/>
    <cellStyle name="Comma 5 3 2 6 2" xfId="10769" xr:uid="{00000000-0005-0000-0000-000048020000}"/>
    <cellStyle name="Comma 5 3 2 6 3" xfId="18847" xr:uid="{00000000-0005-0000-0000-000048020000}"/>
    <cellStyle name="Comma 5 3 2 7" xfId="7583" xr:uid="{00000000-0005-0000-0000-000049020000}"/>
    <cellStyle name="Comma 5 3 2 7 2" xfId="15661" xr:uid="{00000000-0005-0000-0000-000049020000}"/>
    <cellStyle name="Comma 5 3 2 8" xfId="12121" xr:uid="{00000000-0005-0000-0000-00004A020000}"/>
    <cellStyle name="Comma 5 3 2 8 2" xfId="20196" xr:uid="{00000000-0005-0000-0000-00004A020000}"/>
    <cellStyle name="Comma 5 3 2 9" xfId="13515" xr:uid="{00000000-0005-0000-0000-00004B020000}"/>
    <cellStyle name="Comma 5 3 2 9 2" xfId="21512" xr:uid="{00000000-0005-0000-0000-00004B020000}"/>
    <cellStyle name="Comma 5 3 3" xfId="349" xr:uid="{00000000-0005-0000-0000-00005C010000}"/>
    <cellStyle name="Comma 5 3 3 10" xfId="14067" xr:uid="{00000000-0005-0000-0000-00004C020000}"/>
    <cellStyle name="Comma 5 3 3 2" xfId="1611" xr:uid="{00000000-0005-0000-0000-0000E7010000}"/>
    <cellStyle name="Comma 5 3 3 2 2" xfId="3260" xr:uid="{00000000-0005-0000-0000-0000E8010000}"/>
    <cellStyle name="Comma 5 3 3 2 2 2" xfId="12856" xr:uid="{00000000-0005-0000-0000-00004F020000}"/>
    <cellStyle name="Comma 5 3 3 2 2 2 2" xfId="20894" xr:uid="{00000000-0005-0000-0000-00004F020000}"/>
    <cellStyle name="Comma 5 3 3 2 2 3" xfId="9719" xr:uid="{00000000-0005-0000-0000-00004E020000}"/>
    <cellStyle name="Comma 5 3 3 2 2 4" xfId="17797" xr:uid="{00000000-0005-0000-0000-00004E020000}"/>
    <cellStyle name="Comma 5 3 3 2 3" xfId="4923" xr:uid="{00000000-0005-0000-0000-0000E9010000}"/>
    <cellStyle name="Comma 5 3 3 2 3 2" xfId="11310" xr:uid="{00000000-0005-0000-0000-000050020000}"/>
    <cellStyle name="Comma 5 3 3 2 3 3" xfId="19388" xr:uid="{00000000-0005-0000-0000-000050020000}"/>
    <cellStyle name="Comma 5 3 3 2 4" xfId="8124" xr:uid="{00000000-0005-0000-0000-000051020000}"/>
    <cellStyle name="Comma 5 3 3 2 4 2" xfId="16202" xr:uid="{00000000-0005-0000-0000-000051020000}"/>
    <cellStyle name="Comma 5 3 3 2 5" xfId="12427" xr:uid="{00000000-0005-0000-0000-000052020000}"/>
    <cellStyle name="Comma 5 3 3 2 5 2" xfId="20496" xr:uid="{00000000-0005-0000-0000-000052020000}"/>
    <cellStyle name="Comma 5 3 3 2 6" xfId="6514" xr:uid="{00000000-0005-0000-0000-00004D020000}"/>
    <cellStyle name="Comma 5 3 3 2 7" xfId="14594" xr:uid="{00000000-0005-0000-0000-00004D020000}"/>
    <cellStyle name="Comma 5 3 3 3" xfId="2137" xr:uid="{00000000-0005-0000-0000-0000EA010000}"/>
    <cellStyle name="Comma 5 3 3 3 2" xfId="3787" xr:uid="{00000000-0005-0000-0000-0000EB010000}"/>
    <cellStyle name="Comma 5 3 3 3 2 2" xfId="10246" xr:uid="{00000000-0005-0000-0000-000054020000}"/>
    <cellStyle name="Comma 5 3 3 3 2 3" xfId="18324" xr:uid="{00000000-0005-0000-0000-000054020000}"/>
    <cellStyle name="Comma 5 3 3 3 3" xfId="5450" xr:uid="{00000000-0005-0000-0000-0000EC010000}"/>
    <cellStyle name="Comma 5 3 3 3 3 2" xfId="11837" xr:uid="{00000000-0005-0000-0000-000055020000}"/>
    <cellStyle name="Comma 5 3 3 3 3 3" xfId="19915" xr:uid="{00000000-0005-0000-0000-000055020000}"/>
    <cellStyle name="Comma 5 3 3 3 4" xfId="8651" xr:uid="{00000000-0005-0000-0000-000056020000}"/>
    <cellStyle name="Comma 5 3 3 3 4 2" xfId="16729" xr:uid="{00000000-0005-0000-0000-000056020000}"/>
    <cellStyle name="Comma 5 3 3 3 5" xfId="12857" xr:uid="{00000000-0005-0000-0000-000057020000}"/>
    <cellStyle name="Comma 5 3 3 3 5 2" xfId="20895" xr:uid="{00000000-0005-0000-0000-000057020000}"/>
    <cellStyle name="Comma 5 3 3 3 6" xfId="7041" xr:uid="{00000000-0005-0000-0000-000053020000}"/>
    <cellStyle name="Comma 5 3 3 3 7" xfId="15121" xr:uid="{00000000-0005-0000-0000-000053020000}"/>
    <cellStyle name="Comma 5 3 3 4" xfId="2418" xr:uid="{00000000-0005-0000-0000-0000ED010000}"/>
    <cellStyle name="Comma 5 3 3 4 2" xfId="12855" xr:uid="{00000000-0005-0000-0000-000059020000}"/>
    <cellStyle name="Comma 5 3 3 4 2 2" xfId="20893" xr:uid="{00000000-0005-0000-0000-000059020000}"/>
    <cellStyle name="Comma 5 3 3 4 3" xfId="8932" xr:uid="{00000000-0005-0000-0000-000058020000}"/>
    <cellStyle name="Comma 5 3 3 4 4" xfId="17010" xr:uid="{00000000-0005-0000-0000-000058020000}"/>
    <cellStyle name="Comma 5 3 3 5" xfId="4396" xr:uid="{00000000-0005-0000-0000-0000EE010000}"/>
    <cellStyle name="Comma 5 3 3 5 2" xfId="10783" xr:uid="{00000000-0005-0000-0000-00005A020000}"/>
    <cellStyle name="Comma 5 3 3 5 3" xfId="18861" xr:uid="{00000000-0005-0000-0000-00005A020000}"/>
    <cellStyle name="Comma 5 3 3 6" xfId="7597" xr:uid="{00000000-0005-0000-0000-00005B020000}"/>
    <cellStyle name="Comma 5 3 3 6 2" xfId="15675" xr:uid="{00000000-0005-0000-0000-00005B020000}"/>
    <cellStyle name="Comma 5 3 3 7" xfId="12122" xr:uid="{00000000-0005-0000-0000-00005C020000}"/>
    <cellStyle name="Comma 5 3 3 7 2" xfId="20197" xr:uid="{00000000-0005-0000-0000-00005C020000}"/>
    <cellStyle name="Comma 5 3 3 8" xfId="13516" xr:uid="{00000000-0005-0000-0000-00005D020000}"/>
    <cellStyle name="Comma 5 3 3 8 2" xfId="21513" xr:uid="{00000000-0005-0000-0000-00005D020000}"/>
    <cellStyle name="Comma 5 3 3 9" xfId="5987" xr:uid="{00000000-0005-0000-0000-00004C020000}"/>
    <cellStyle name="Comma 5 3 4" xfId="1363" xr:uid="{00000000-0005-0000-0000-0000EF010000}"/>
    <cellStyle name="Comma 5 3 4 2" xfId="3012" xr:uid="{00000000-0005-0000-0000-0000F0010000}"/>
    <cellStyle name="Comma 5 3 4 2 2" xfId="12858" xr:uid="{00000000-0005-0000-0000-000060020000}"/>
    <cellStyle name="Comma 5 3 4 2 2 2" xfId="20896" xr:uid="{00000000-0005-0000-0000-000060020000}"/>
    <cellStyle name="Comma 5 3 4 2 3" xfId="9471" xr:uid="{00000000-0005-0000-0000-00005F020000}"/>
    <cellStyle name="Comma 5 3 4 2 4" xfId="17549" xr:uid="{00000000-0005-0000-0000-00005F020000}"/>
    <cellStyle name="Comma 5 3 4 3" xfId="4675" xr:uid="{00000000-0005-0000-0000-0000F1010000}"/>
    <cellStyle name="Comma 5 3 4 3 2" xfId="11062" xr:uid="{00000000-0005-0000-0000-000061020000}"/>
    <cellStyle name="Comma 5 3 4 3 3" xfId="19140" xr:uid="{00000000-0005-0000-0000-000061020000}"/>
    <cellStyle name="Comma 5 3 4 4" xfId="7876" xr:uid="{00000000-0005-0000-0000-000062020000}"/>
    <cellStyle name="Comma 5 3 4 4 2" xfId="15954" xr:uid="{00000000-0005-0000-0000-000062020000}"/>
    <cellStyle name="Comma 5 3 4 5" xfId="12424" xr:uid="{00000000-0005-0000-0000-000063020000}"/>
    <cellStyle name="Comma 5 3 4 5 2" xfId="20493" xr:uid="{00000000-0005-0000-0000-000063020000}"/>
    <cellStyle name="Comma 5 3 4 6" xfId="6266" xr:uid="{00000000-0005-0000-0000-00005E020000}"/>
    <cellStyle name="Comma 5 3 4 7" xfId="14346" xr:uid="{00000000-0005-0000-0000-00005E020000}"/>
    <cellStyle name="Comma 5 3 5" xfId="1889" xr:uid="{00000000-0005-0000-0000-0000F2010000}"/>
    <cellStyle name="Comma 5 3 5 2" xfId="3539" xr:uid="{00000000-0005-0000-0000-0000F3010000}"/>
    <cellStyle name="Comma 5 3 5 2 2" xfId="9998" xr:uid="{00000000-0005-0000-0000-000065020000}"/>
    <cellStyle name="Comma 5 3 5 2 3" xfId="18076" xr:uid="{00000000-0005-0000-0000-000065020000}"/>
    <cellStyle name="Comma 5 3 5 3" xfId="5202" xr:uid="{00000000-0005-0000-0000-0000F4010000}"/>
    <cellStyle name="Comma 5 3 5 3 2" xfId="11589" xr:uid="{00000000-0005-0000-0000-000066020000}"/>
    <cellStyle name="Comma 5 3 5 3 3" xfId="19667" xr:uid="{00000000-0005-0000-0000-000066020000}"/>
    <cellStyle name="Comma 5 3 5 4" xfId="8403" xr:uid="{00000000-0005-0000-0000-000067020000}"/>
    <cellStyle name="Comma 5 3 5 4 2" xfId="16481" xr:uid="{00000000-0005-0000-0000-000067020000}"/>
    <cellStyle name="Comma 5 3 5 5" xfId="12859" xr:uid="{00000000-0005-0000-0000-000068020000}"/>
    <cellStyle name="Comma 5 3 5 5 2" xfId="20897" xr:uid="{00000000-0005-0000-0000-000068020000}"/>
    <cellStyle name="Comma 5 3 5 6" xfId="6793" xr:uid="{00000000-0005-0000-0000-000064020000}"/>
    <cellStyle name="Comma 5 3 5 7" xfId="14873" xr:uid="{00000000-0005-0000-0000-000064020000}"/>
    <cellStyle name="Comma 5 3 6" xfId="2416" xr:uid="{00000000-0005-0000-0000-0000F5010000}"/>
    <cellStyle name="Comma 5 3 6 2" xfId="12668" xr:uid="{00000000-0005-0000-0000-00006A020000}"/>
    <cellStyle name="Comma 5 3 6 2 2" xfId="20732" xr:uid="{00000000-0005-0000-0000-00006A020000}"/>
    <cellStyle name="Comma 5 3 6 3" xfId="8930" xr:uid="{00000000-0005-0000-0000-000069020000}"/>
    <cellStyle name="Comma 5 3 6 4" xfId="17008" xr:uid="{00000000-0005-0000-0000-000069020000}"/>
    <cellStyle name="Comma 5 3 7" xfId="4148" xr:uid="{00000000-0005-0000-0000-0000F6010000}"/>
    <cellStyle name="Comma 5 3 7 2" xfId="10535" xr:uid="{00000000-0005-0000-0000-00006B020000}"/>
    <cellStyle name="Comma 5 3 7 3" xfId="18613" xr:uid="{00000000-0005-0000-0000-00006B020000}"/>
    <cellStyle name="Comma 5 3 8" xfId="7349" xr:uid="{00000000-0005-0000-0000-00006C020000}"/>
    <cellStyle name="Comma 5 3 8 2" xfId="15427" xr:uid="{00000000-0005-0000-0000-00006C020000}"/>
    <cellStyle name="Comma 5 3 9" xfId="12120" xr:uid="{00000000-0005-0000-0000-00006D020000}"/>
    <cellStyle name="Comma 5 3 9 2" xfId="20195" xr:uid="{00000000-0005-0000-0000-00006D020000}"/>
    <cellStyle name="Comma 5 4" xfId="350" xr:uid="{00000000-0005-0000-0000-00005D010000}"/>
    <cellStyle name="Comma 5 4 10" xfId="13517" xr:uid="{00000000-0005-0000-0000-00006F020000}"/>
    <cellStyle name="Comma 5 4 10 2" xfId="21514" xr:uid="{00000000-0005-0000-0000-00006F020000}"/>
    <cellStyle name="Comma 5 4 11" xfId="5740" xr:uid="{00000000-0005-0000-0000-00006E020000}"/>
    <cellStyle name="Comma 5 4 12" xfId="13820" xr:uid="{00000000-0005-0000-0000-00006E020000}"/>
    <cellStyle name="Comma 5 4 2" xfId="351" xr:uid="{00000000-0005-0000-0000-00005E010000}"/>
    <cellStyle name="Comma 5 4 2 10" xfId="5954" xr:uid="{00000000-0005-0000-0000-000070020000}"/>
    <cellStyle name="Comma 5 4 2 11" xfId="14034" xr:uid="{00000000-0005-0000-0000-000070020000}"/>
    <cellStyle name="Comma 5 4 2 2" xfId="1129" xr:uid="{00000000-0005-0000-0000-0000F9010000}"/>
    <cellStyle name="Comma 5 4 2 2 2" xfId="1787" xr:uid="{00000000-0005-0000-0000-0000FA010000}"/>
    <cellStyle name="Comma 5 4 2 2 2 2" xfId="3437" xr:uid="{00000000-0005-0000-0000-0000FB010000}"/>
    <cellStyle name="Comma 5 4 2 2 2 2 2" xfId="9896" xr:uid="{00000000-0005-0000-0000-000073020000}"/>
    <cellStyle name="Comma 5 4 2 2 2 2 3" xfId="17974" xr:uid="{00000000-0005-0000-0000-000073020000}"/>
    <cellStyle name="Comma 5 4 2 2 2 3" xfId="5100" xr:uid="{00000000-0005-0000-0000-0000FC010000}"/>
    <cellStyle name="Comma 5 4 2 2 2 3 2" xfId="11487" xr:uid="{00000000-0005-0000-0000-000074020000}"/>
    <cellStyle name="Comma 5 4 2 2 2 3 3" xfId="19565" xr:uid="{00000000-0005-0000-0000-000074020000}"/>
    <cellStyle name="Comma 5 4 2 2 2 4" xfId="8301" xr:uid="{00000000-0005-0000-0000-000075020000}"/>
    <cellStyle name="Comma 5 4 2 2 2 4 2" xfId="16379" xr:uid="{00000000-0005-0000-0000-000075020000}"/>
    <cellStyle name="Comma 5 4 2 2 2 5" xfId="12861" xr:uid="{00000000-0005-0000-0000-000076020000}"/>
    <cellStyle name="Comma 5 4 2 2 2 5 2" xfId="20899" xr:uid="{00000000-0005-0000-0000-000076020000}"/>
    <cellStyle name="Comma 5 4 2 2 2 6" xfId="6691" xr:uid="{00000000-0005-0000-0000-000072020000}"/>
    <cellStyle name="Comma 5 4 2 2 2 7" xfId="14771" xr:uid="{00000000-0005-0000-0000-000072020000}"/>
    <cellStyle name="Comma 5 4 2 2 3" xfId="2314" xr:uid="{00000000-0005-0000-0000-0000FD010000}"/>
    <cellStyle name="Comma 5 4 2 2 3 2" xfId="3964" xr:uid="{00000000-0005-0000-0000-0000FE010000}"/>
    <cellStyle name="Comma 5 4 2 2 3 2 2" xfId="10423" xr:uid="{00000000-0005-0000-0000-000078020000}"/>
    <cellStyle name="Comma 5 4 2 2 3 2 3" xfId="18501" xr:uid="{00000000-0005-0000-0000-000078020000}"/>
    <cellStyle name="Comma 5 4 2 2 3 3" xfId="5627" xr:uid="{00000000-0005-0000-0000-0000FF010000}"/>
    <cellStyle name="Comma 5 4 2 2 3 3 2" xfId="12014" xr:uid="{00000000-0005-0000-0000-000079020000}"/>
    <cellStyle name="Comma 5 4 2 2 3 3 3" xfId="20092" xr:uid="{00000000-0005-0000-0000-000079020000}"/>
    <cellStyle name="Comma 5 4 2 2 3 4" xfId="8828" xr:uid="{00000000-0005-0000-0000-00007A020000}"/>
    <cellStyle name="Comma 5 4 2 2 3 4 2" xfId="16906" xr:uid="{00000000-0005-0000-0000-00007A020000}"/>
    <cellStyle name="Comma 5 4 2 2 3 5" xfId="7218" xr:uid="{00000000-0005-0000-0000-000077020000}"/>
    <cellStyle name="Comma 5 4 2 2 3 6" xfId="15298" xr:uid="{00000000-0005-0000-0000-000077020000}"/>
    <cellStyle name="Comma 5 4 2 2 4" xfId="2880" xr:uid="{00000000-0005-0000-0000-000000020000}"/>
    <cellStyle name="Comma 5 4 2 2 4 2" xfId="9369" xr:uid="{00000000-0005-0000-0000-00007B020000}"/>
    <cellStyle name="Comma 5 4 2 2 4 3" xfId="17447" xr:uid="{00000000-0005-0000-0000-00007B020000}"/>
    <cellStyle name="Comma 5 4 2 2 5" xfId="4573" xr:uid="{00000000-0005-0000-0000-000001020000}"/>
    <cellStyle name="Comma 5 4 2 2 5 2" xfId="10960" xr:uid="{00000000-0005-0000-0000-00007C020000}"/>
    <cellStyle name="Comma 5 4 2 2 5 3" xfId="19038" xr:uid="{00000000-0005-0000-0000-00007C020000}"/>
    <cellStyle name="Comma 5 4 2 2 6" xfId="7774" xr:uid="{00000000-0005-0000-0000-00007D020000}"/>
    <cellStyle name="Comma 5 4 2 2 6 2" xfId="15852" xr:uid="{00000000-0005-0000-0000-00007D020000}"/>
    <cellStyle name="Comma 5 4 2 2 7" xfId="12429" xr:uid="{00000000-0005-0000-0000-00007E020000}"/>
    <cellStyle name="Comma 5 4 2 2 7 2" xfId="20498" xr:uid="{00000000-0005-0000-0000-00007E020000}"/>
    <cellStyle name="Comma 5 4 2 2 8" xfId="6164" xr:uid="{00000000-0005-0000-0000-000071020000}"/>
    <cellStyle name="Comma 5 4 2 2 9" xfId="14244" xr:uid="{00000000-0005-0000-0000-000071020000}"/>
    <cellStyle name="Comma 5 4 2 3" xfId="1578" xr:uid="{00000000-0005-0000-0000-000002020000}"/>
    <cellStyle name="Comma 5 4 2 3 2" xfId="3227" xr:uid="{00000000-0005-0000-0000-000003020000}"/>
    <cellStyle name="Comma 5 4 2 3 2 2" xfId="9686" xr:uid="{00000000-0005-0000-0000-000080020000}"/>
    <cellStyle name="Comma 5 4 2 3 2 3" xfId="17764" xr:uid="{00000000-0005-0000-0000-000080020000}"/>
    <cellStyle name="Comma 5 4 2 3 3" xfId="4890" xr:uid="{00000000-0005-0000-0000-000004020000}"/>
    <cellStyle name="Comma 5 4 2 3 3 2" xfId="11277" xr:uid="{00000000-0005-0000-0000-000081020000}"/>
    <cellStyle name="Comma 5 4 2 3 3 3" xfId="19355" xr:uid="{00000000-0005-0000-0000-000081020000}"/>
    <cellStyle name="Comma 5 4 2 3 4" xfId="8091" xr:uid="{00000000-0005-0000-0000-000082020000}"/>
    <cellStyle name="Comma 5 4 2 3 4 2" xfId="16169" xr:uid="{00000000-0005-0000-0000-000082020000}"/>
    <cellStyle name="Comma 5 4 2 3 5" xfId="12862" xr:uid="{00000000-0005-0000-0000-000083020000}"/>
    <cellStyle name="Comma 5 4 2 3 5 2" xfId="20900" xr:uid="{00000000-0005-0000-0000-000083020000}"/>
    <cellStyle name="Comma 5 4 2 3 6" xfId="6481" xr:uid="{00000000-0005-0000-0000-00007F020000}"/>
    <cellStyle name="Comma 5 4 2 3 7" xfId="14561" xr:uid="{00000000-0005-0000-0000-00007F020000}"/>
    <cellStyle name="Comma 5 4 2 4" xfId="2104" xr:uid="{00000000-0005-0000-0000-000005020000}"/>
    <cellStyle name="Comma 5 4 2 4 2" xfId="3754" xr:uid="{00000000-0005-0000-0000-000006020000}"/>
    <cellStyle name="Comma 5 4 2 4 2 2" xfId="10213" xr:uid="{00000000-0005-0000-0000-000085020000}"/>
    <cellStyle name="Comma 5 4 2 4 2 3" xfId="18291" xr:uid="{00000000-0005-0000-0000-000085020000}"/>
    <cellStyle name="Comma 5 4 2 4 3" xfId="5417" xr:uid="{00000000-0005-0000-0000-000007020000}"/>
    <cellStyle name="Comma 5 4 2 4 3 2" xfId="11804" xr:uid="{00000000-0005-0000-0000-000086020000}"/>
    <cellStyle name="Comma 5 4 2 4 3 3" xfId="19882" xr:uid="{00000000-0005-0000-0000-000086020000}"/>
    <cellStyle name="Comma 5 4 2 4 4" xfId="8618" xr:uid="{00000000-0005-0000-0000-000087020000}"/>
    <cellStyle name="Comma 5 4 2 4 4 2" xfId="16696" xr:uid="{00000000-0005-0000-0000-000087020000}"/>
    <cellStyle name="Comma 5 4 2 4 5" xfId="12860" xr:uid="{00000000-0005-0000-0000-000088020000}"/>
    <cellStyle name="Comma 5 4 2 4 5 2" xfId="20898" xr:uid="{00000000-0005-0000-0000-000088020000}"/>
    <cellStyle name="Comma 5 4 2 4 6" xfId="7008" xr:uid="{00000000-0005-0000-0000-000084020000}"/>
    <cellStyle name="Comma 5 4 2 4 7" xfId="15088" xr:uid="{00000000-0005-0000-0000-000084020000}"/>
    <cellStyle name="Comma 5 4 2 5" xfId="2420" xr:uid="{00000000-0005-0000-0000-000008020000}"/>
    <cellStyle name="Comma 5 4 2 5 2" xfId="8934" xr:uid="{00000000-0005-0000-0000-000089020000}"/>
    <cellStyle name="Comma 5 4 2 5 3" xfId="17012" xr:uid="{00000000-0005-0000-0000-000089020000}"/>
    <cellStyle name="Comma 5 4 2 6" xfId="4363" xr:uid="{00000000-0005-0000-0000-000009020000}"/>
    <cellStyle name="Comma 5 4 2 6 2" xfId="10750" xr:uid="{00000000-0005-0000-0000-00008A020000}"/>
    <cellStyle name="Comma 5 4 2 6 3" xfId="18828" xr:uid="{00000000-0005-0000-0000-00008A020000}"/>
    <cellStyle name="Comma 5 4 2 7" xfId="7564" xr:uid="{00000000-0005-0000-0000-00008B020000}"/>
    <cellStyle name="Comma 5 4 2 7 2" xfId="15642" xr:uid="{00000000-0005-0000-0000-00008B020000}"/>
    <cellStyle name="Comma 5 4 2 8" xfId="12124" xr:uid="{00000000-0005-0000-0000-00008C020000}"/>
    <cellStyle name="Comma 5 4 2 8 2" xfId="20199" xr:uid="{00000000-0005-0000-0000-00008C020000}"/>
    <cellStyle name="Comma 5 4 2 9" xfId="13518" xr:uid="{00000000-0005-0000-0000-00008D020000}"/>
    <cellStyle name="Comma 5 4 2 9 2" xfId="21515" xr:uid="{00000000-0005-0000-0000-00008D020000}"/>
    <cellStyle name="Comma 5 4 3" xfId="978" xr:uid="{00000000-0005-0000-0000-00000A020000}"/>
    <cellStyle name="Comma 5 4 3 2" xfId="1612" xr:uid="{00000000-0005-0000-0000-00000B020000}"/>
    <cellStyle name="Comma 5 4 3 2 2" xfId="3261" xr:uid="{00000000-0005-0000-0000-00000C020000}"/>
    <cellStyle name="Comma 5 4 3 2 2 2" xfId="12864" xr:uid="{00000000-0005-0000-0000-000091020000}"/>
    <cellStyle name="Comma 5 4 3 2 2 2 2" xfId="20902" xr:uid="{00000000-0005-0000-0000-000091020000}"/>
    <cellStyle name="Comma 5 4 3 2 2 3" xfId="9720" xr:uid="{00000000-0005-0000-0000-000090020000}"/>
    <cellStyle name="Comma 5 4 3 2 2 4" xfId="17798" xr:uid="{00000000-0005-0000-0000-000090020000}"/>
    <cellStyle name="Comma 5 4 3 2 3" xfId="4924" xr:uid="{00000000-0005-0000-0000-00000D020000}"/>
    <cellStyle name="Comma 5 4 3 2 3 2" xfId="11311" xr:uid="{00000000-0005-0000-0000-000092020000}"/>
    <cellStyle name="Comma 5 4 3 2 3 3" xfId="19389" xr:uid="{00000000-0005-0000-0000-000092020000}"/>
    <cellStyle name="Comma 5 4 3 2 4" xfId="8125" xr:uid="{00000000-0005-0000-0000-000093020000}"/>
    <cellStyle name="Comma 5 4 3 2 4 2" xfId="16203" xr:uid="{00000000-0005-0000-0000-000093020000}"/>
    <cellStyle name="Comma 5 4 3 2 5" xfId="12430" xr:uid="{00000000-0005-0000-0000-000094020000}"/>
    <cellStyle name="Comma 5 4 3 2 5 2" xfId="20499" xr:uid="{00000000-0005-0000-0000-000094020000}"/>
    <cellStyle name="Comma 5 4 3 2 6" xfId="6515" xr:uid="{00000000-0005-0000-0000-00008F020000}"/>
    <cellStyle name="Comma 5 4 3 2 7" xfId="14595" xr:uid="{00000000-0005-0000-0000-00008F020000}"/>
    <cellStyle name="Comma 5 4 3 3" xfId="2138" xr:uid="{00000000-0005-0000-0000-00000E020000}"/>
    <cellStyle name="Comma 5 4 3 3 2" xfId="3788" xr:uid="{00000000-0005-0000-0000-00000F020000}"/>
    <cellStyle name="Comma 5 4 3 3 2 2" xfId="10247" xr:uid="{00000000-0005-0000-0000-000096020000}"/>
    <cellStyle name="Comma 5 4 3 3 2 3" xfId="18325" xr:uid="{00000000-0005-0000-0000-000096020000}"/>
    <cellStyle name="Comma 5 4 3 3 3" xfId="5451" xr:uid="{00000000-0005-0000-0000-000010020000}"/>
    <cellStyle name="Comma 5 4 3 3 3 2" xfId="11838" xr:uid="{00000000-0005-0000-0000-000097020000}"/>
    <cellStyle name="Comma 5 4 3 3 3 3" xfId="19916" xr:uid="{00000000-0005-0000-0000-000097020000}"/>
    <cellStyle name="Comma 5 4 3 3 4" xfId="8652" xr:uid="{00000000-0005-0000-0000-000098020000}"/>
    <cellStyle name="Comma 5 4 3 3 4 2" xfId="16730" xr:uid="{00000000-0005-0000-0000-000098020000}"/>
    <cellStyle name="Comma 5 4 3 3 5" xfId="12865" xr:uid="{00000000-0005-0000-0000-000099020000}"/>
    <cellStyle name="Comma 5 4 3 3 5 2" xfId="20903" xr:uid="{00000000-0005-0000-0000-000099020000}"/>
    <cellStyle name="Comma 5 4 3 3 6" xfId="7042" xr:uid="{00000000-0005-0000-0000-000095020000}"/>
    <cellStyle name="Comma 5 4 3 3 7" xfId="15122" xr:uid="{00000000-0005-0000-0000-000095020000}"/>
    <cellStyle name="Comma 5 4 3 4" xfId="2743" xr:uid="{00000000-0005-0000-0000-000011020000}"/>
    <cellStyle name="Comma 5 4 3 4 2" xfId="12863" xr:uid="{00000000-0005-0000-0000-00009B020000}"/>
    <cellStyle name="Comma 5 4 3 4 2 2" xfId="20901" xr:uid="{00000000-0005-0000-0000-00009B020000}"/>
    <cellStyle name="Comma 5 4 3 4 3" xfId="9232" xr:uid="{00000000-0005-0000-0000-00009A020000}"/>
    <cellStyle name="Comma 5 4 3 4 4" xfId="17310" xr:uid="{00000000-0005-0000-0000-00009A020000}"/>
    <cellStyle name="Comma 5 4 3 5" xfId="4397" xr:uid="{00000000-0005-0000-0000-000012020000}"/>
    <cellStyle name="Comma 5 4 3 5 2" xfId="10784" xr:uid="{00000000-0005-0000-0000-00009C020000}"/>
    <cellStyle name="Comma 5 4 3 5 3" xfId="18862" xr:uid="{00000000-0005-0000-0000-00009C020000}"/>
    <cellStyle name="Comma 5 4 3 6" xfId="7598" xr:uid="{00000000-0005-0000-0000-00009D020000}"/>
    <cellStyle name="Comma 5 4 3 6 2" xfId="15676" xr:uid="{00000000-0005-0000-0000-00009D020000}"/>
    <cellStyle name="Comma 5 4 3 7" xfId="12387" xr:uid="{00000000-0005-0000-0000-00009E020000}"/>
    <cellStyle name="Comma 5 4 3 7 2" xfId="20458" xr:uid="{00000000-0005-0000-0000-00009E020000}"/>
    <cellStyle name="Comma 5 4 3 8" xfId="5988" xr:uid="{00000000-0005-0000-0000-00008E020000}"/>
    <cellStyle name="Comma 5 4 3 9" xfId="14068" xr:uid="{00000000-0005-0000-0000-00008E020000}"/>
    <cellStyle name="Comma 5 4 4" xfId="1364" xr:uid="{00000000-0005-0000-0000-000013020000}"/>
    <cellStyle name="Comma 5 4 4 2" xfId="3013" xr:uid="{00000000-0005-0000-0000-000014020000}"/>
    <cellStyle name="Comma 5 4 4 2 2" xfId="12866" xr:uid="{00000000-0005-0000-0000-0000A1020000}"/>
    <cellStyle name="Comma 5 4 4 2 2 2" xfId="20904" xr:uid="{00000000-0005-0000-0000-0000A1020000}"/>
    <cellStyle name="Comma 5 4 4 2 3" xfId="9472" xr:uid="{00000000-0005-0000-0000-0000A0020000}"/>
    <cellStyle name="Comma 5 4 4 2 4" xfId="17550" xr:uid="{00000000-0005-0000-0000-0000A0020000}"/>
    <cellStyle name="Comma 5 4 4 3" xfId="4676" xr:uid="{00000000-0005-0000-0000-000015020000}"/>
    <cellStyle name="Comma 5 4 4 3 2" xfId="11063" xr:uid="{00000000-0005-0000-0000-0000A2020000}"/>
    <cellStyle name="Comma 5 4 4 3 3" xfId="19141" xr:uid="{00000000-0005-0000-0000-0000A2020000}"/>
    <cellStyle name="Comma 5 4 4 4" xfId="7877" xr:uid="{00000000-0005-0000-0000-0000A3020000}"/>
    <cellStyle name="Comma 5 4 4 4 2" xfId="15955" xr:uid="{00000000-0005-0000-0000-0000A3020000}"/>
    <cellStyle name="Comma 5 4 4 5" xfId="12428" xr:uid="{00000000-0005-0000-0000-0000A4020000}"/>
    <cellStyle name="Comma 5 4 4 5 2" xfId="20497" xr:uid="{00000000-0005-0000-0000-0000A4020000}"/>
    <cellStyle name="Comma 5 4 4 6" xfId="6267" xr:uid="{00000000-0005-0000-0000-00009F020000}"/>
    <cellStyle name="Comma 5 4 4 7" xfId="14347" xr:uid="{00000000-0005-0000-0000-00009F020000}"/>
    <cellStyle name="Comma 5 4 5" xfId="1890" xr:uid="{00000000-0005-0000-0000-000016020000}"/>
    <cellStyle name="Comma 5 4 5 2" xfId="3540" xr:uid="{00000000-0005-0000-0000-000017020000}"/>
    <cellStyle name="Comma 5 4 5 2 2" xfId="9999" xr:uid="{00000000-0005-0000-0000-0000A6020000}"/>
    <cellStyle name="Comma 5 4 5 2 3" xfId="18077" xr:uid="{00000000-0005-0000-0000-0000A6020000}"/>
    <cellStyle name="Comma 5 4 5 3" xfId="5203" xr:uid="{00000000-0005-0000-0000-000018020000}"/>
    <cellStyle name="Comma 5 4 5 3 2" xfId="11590" xr:uid="{00000000-0005-0000-0000-0000A7020000}"/>
    <cellStyle name="Comma 5 4 5 3 3" xfId="19668" xr:uid="{00000000-0005-0000-0000-0000A7020000}"/>
    <cellStyle name="Comma 5 4 5 4" xfId="8404" xr:uid="{00000000-0005-0000-0000-0000A8020000}"/>
    <cellStyle name="Comma 5 4 5 4 2" xfId="16482" xr:uid="{00000000-0005-0000-0000-0000A8020000}"/>
    <cellStyle name="Comma 5 4 5 5" xfId="12867" xr:uid="{00000000-0005-0000-0000-0000A9020000}"/>
    <cellStyle name="Comma 5 4 5 5 2" xfId="20905" xr:uid="{00000000-0005-0000-0000-0000A9020000}"/>
    <cellStyle name="Comma 5 4 5 6" xfId="6794" xr:uid="{00000000-0005-0000-0000-0000A5020000}"/>
    <cellStyle name="Comma 5 4 5 7" xfId="14874" xr:uid="{00000000-0005-0000-0000-0000A5020000}"/>
    <cellStyle name="Comma 5 4 6" xfId="2419" xr:uid="{00000000-0005-0000-0000-000019020000}"/>
    <cellStyle name="Comma 5 4 6 2" xfId="12669" xr:uid="{00000000-0005-0000-0000-0000AB020000}"/>
    <cellStyle name="Comma 5 4 6 2 2" xfId="20733" xr:uid="{00000000-0005-0000-0000-0000AB020000}"/>
    <cellStyle name="Comma 5 4 6 3" xfId="8933" xr:uid="{00000000-0005-0000-0000-0000AA020000}"/>
    <cellStyle name="Comma 5 4 6 4" xfId="17011" xr:uid="{00000000-0005-0000-0000-0000AA020000}"/>
    <cellStyle name="Comma 5 4 7" xfId="4149" xr:uid="{00000000-0005-0000-0000-00001A020000}"/>
    <cellStyle name="Comma 5 4 7 2" xfId="10536" xr:uid="{00000000-0005-0000-0000-0000AC020000}"/>
    <cellStyle name="Comma 5 4 7 3" xfId="18614" xr:uid="{00000000-0005-0000-0000-0000AC020000}"/>
    <cellStyle name="Comma 5 4 8" xfId="7350" xr:uid="{00000000-0005-0000-0000-0000AD020000}"/>
    <cellStyle name="Comma 5 4 8 2" xfId="15428" xr:uid="{00000000-0005-0000-0000-0000AD020000}"/>
    <cellStyle name="Comma 5 4 9" xfId="12123" xr:uid="{00000000-0005-0000-0000-0000AE020000}"/>
    <cellStyle name="Comma 5 4 9 2" xfId="20198" xr:uid="{00000000-0005-0000-0000-0000AE020000}"/>
    <cellStyle name="Comma 5 5" xfId="352" xr:uid="{00000000-0005-0000-0000-00005F010000}"/>
    <cellStyle name="Comma 5 5 10" xfId="13519" xr:uid="{00000000-0005-0000-0000-0000B0020000}"/>
    <cellStyle name="Comma 5 5 10 2" xfId="21516" xr:uid="{00000000-0005-0000-0000-0000B0020000}"/>
    <cellStyle name="Comma 5 5 11" xfId="5741" xr:uid="{00000000-0005-0000-0000-0000AF020000}"/>
    <cellStyle name="Comma 5 5 12" xfId="13821" xr:uid="{00000000-0005-0000-0000-0000AF020000}"/>
    <cellStyle name="Comma 5 5 2" xfId="353" xr:uid="{00000000-0005-0000-0000-000060010000}"/>
    <cellStyle name="Comma 5 5 2 10" xfId="5937" xr:uid="{00000000-0005-0000-0000-0000B1020000}"/>
    <cellStyle name="Comma 5 5 2 11" xfId="14017" xr:uid="{00000000-0005-0000-0000-0000B1020000}"/>
    <cellStyle name="Comma 5 5 2 2" xfId="1130" xr:uid="{00000000-0005-0000-0000-00001D020000}"/>
    <cellStyle name="Comma 5 5 2 2 2" xfId="1788" xr:uid="{00000000-0005-0000-0000-00001E020000}"/>
    <cellStyle name="Comma 5 5 2 2 2 2" xfId="3438" xr:uid="{00000000-0005-0000-0000-00001F020000}"/>
    <cellStyle name="Comma 5 5 2 2 2 2 2" xfId="9897" xr:uid="{00000000-0005-0000-0000-0000B4020000}"/>
    <cellStyle name="Comma 5 5 2 2 2 2 3" xfId="17975" xr:uid="{00000000-0005-0000-0000-0000B4020000}"/>
    <cellStyle name="Comma 5 5 2 2 2 3" xfId="5101" xr:uid="{00000000-0005-0000-0000-000020020000}"/>
    <cellStyle name="Comma 5 5 2 2 2 3 2" xfId="11488" xr:uid="{00000000-0005-0000-0000-0000B5020000}"/>
    <cellStyle name="Comma 5 5 2 2 2 3 3" xfId="19566" xr:uid="{00000000-0005-0000-0000-0000B5020000}"/>
    <cellStyle name="Comma 5 5 2 2 2 4" xfId="8302" xr:uid="{00000000-0005-0000-0000-0000B6020000}"/>
    <cellStyle name="Comma 5 5 2 2 2 4 2" xfId="16380" xr:uid="{00000000-0005-0000-0000-0000B6020000}"/>
    <cellStyle name="Comma 5 5 2 2 2 5" xfId="12869" xr:uid="{00000000-0005-0000-0000-0000B7020000}"/>
    <cellStyle name="Comma 5 5 2 2 2 5 2" xfId="20907" xr:uid="{00000000-0005-0000-0000-0000B7020000}"/>
    <cellStyle name="Comma 5 5 2 2 2 6" xfId="6692" xr:uid="{00000000-0005-0000-0000-0000B3020000}"/>
    <cellStyle name="Comma 5 5 2 2 2 7" xfId="14772" xr:uid="{00000000-0005-0000-0000-0000B3020000}"/>
    <cellStyle name="Comma 5 5 2 2 3" xfId="2315" xr:uid="{00000000-0005-0000-0000-000021020000}"/>
    <cellStyle name="Comma 5 5 2 2 3 2" xfId="3965" xr:uid="{00000000-0005-0000-0000-000022020000}"/>
    <cellStyle name="Comma 5 5 2 2 3 2 2" xfId="10424" xr:uid="{00000000-0005-0000-0000-0000B9020000}"/>
    <cellStyle name="Comma 5 5 2 2 3 2 3" xfId="18502" xr:uid="{00000000-0005-0000-0000-0000B9020000}"/>
    <cellStyle name="Comma 5 5 2 2 3 3" xfId="5628" xr:uid="{00000000-0005-0000-0000-000023020000}"/>
    <cellStyle name="Comma 5 5 2 2 3 3 2" xfId="12015" xr:uid="{00000000-0005-0000-0000-0000BA020000}"/>
    <cellStyle name="Comma 5 5 2 2 3 3 3" xfId="20093" xr:uid="{00000000-0005-0000-0000-0000BA020000}"/>
    <cellStyle name="Comma 5 5 2 2 3 4" xfId="8829" xr:uid="{00000000-0005-0000-0000-0000BB020000}"/>
    <cellStyle name="Comma 5 5 2 2 3 4 2" xfId="16907" xr:uid="{00000000-0005-0000-0000-0000BB020000}"/>
    <cellStyle name="Comma 5 5 2 2 3 5" xfId="7219" xr:uid="{00000000-0005-0000-0000-0000B8020000}"/>
    <cellStyle name="Comma 5 5 2 2 3 6" xfId="15299" xr:uid="{00000000-0005-0000-0000-0000B8020000}"/>
    <cellStyle name="Comma 5 5 2 2 4" xfId="2881" xr:uid="{00000000-0005-0000-0000-000024020000}"/>
    <cellStyle name="Comma 5 5 2 2 4 2" xfId="9370" xr:uid="{00000000-0005-0000-0000-0000BC020000}"/>
    <cellStyle name="Comma 5 5 2 2 4 3" xfId="17448" xr:uid="{00000000-0005-0000-0000-0000BC020000}"/>
    <cellStyle name="Comma 5 5 2 2 5" xfId="4574" xr:uid="{00000000-0005-0000-0000-000025020000}"/>
    <cellStyle name="Comma 5 5 2 2 5 2" xfId="10961" xr:uid="{00000000-0005-0000-0000-0000BD020000}"/>
    <cellStyle name="Comma 5 5 2 2 5 3" xfId="19039" xr:uid="{00000000-0005-0000-0000-0000BD020000}"/>
    <cellStyle name="Comma 5 5 2 2 6" xfId="7775" xr:uid="{00000000-0005-0000-0000-0000BE020000}"/>
    <cellStyle name="Comma 5 5 2 2 6 2" xfId="15853" xr:uid="{00000000-0005-0000-0000-0000BE020000}"/>
    <cellStyle name="Comma 5 5 2 2 7" xfId="12432" xr:uid="{00000000-0005-0000-0000-0000BF020000}"/>
    <cellStyle name="Comma 5 5 2 2 7 2" xfId="20501" xr:uid="{00000000-0005-0000-0000-0000BF020000}"/>
    <cellStyle name="Comma 5 5 2 2 8" xfId="6165" xr:uid="{00000000-0005-0000-0000-0000B2020000}"/>
    <cellStyle name="Comma 5 5 2 2 9" xfId="14245" xr:uid="{00000000-0005-0000-0000-0000B2020000}"/>
    <cellStyle name="Comma 5 5 2 3" xfId="1561" xr:uid="{00000000-0005-0000-0000-000026020000}"/>
    <cellStyle name="Comma 5 5 2 3 2" xfId="3210" xr:uid="{00000000-0005-0000-0000-000027020000}"/>
    <cellStyle name="Comma 5 5 2 3 2 2" xfId="9669" xr:uid="{00000000-0005-0000-0000-0000C1020000}"/>
    <cellStyle name="Comma 5 5 2 3 2 3" xfId="17747" xr:uid="{00000000-0005-0000-0000-0000C1020000}"/>
    <cellStyle name="Comma 5 5 2 3 3" xfId="4873" xr:uid="{00000000-0005-0000-0000-000028020000}"/>
    <cellStyle name="Comma 5 5 2 3 3 2" xfId="11260" xr:uid="{00000000-0005-0000-0000-0000C2020000}"/>
    <cellStyle name="Comma 5 5 2 3 3 3" xfId="19338" xr:uid="{00000000-0005-0000-0000-0000C2020000}"/>
    <cellStyle name="Comma 5 5 2 3 4" xfId="8074" xr:uid="{00000000-0005-0000-0000-0000C3020000}"/>
    <cellStyle name="Comma 5 5 2 3 4 2" xfId="16152" xr:uid="{00000000-0005-0000-0000-0000C3020000}"/>
    <cellStyle name="Comma 5 5 2 3 5" xfId="12870" xr:uid="{00000000-0005-0000-0000-0000C4020000}"/>
    <cellStyle name="Comma 5 5 2 3 5 2" xfId="20908" xr:uid="{00000000-0005-0000-0000-0000C4020000}"/>
    <cellStyle name="Comma 5 5 2 3 6" xfId="6464" xr:uid="{00000000-0005-0000-0000-0000C0020000}"/>
    <cellStyle name="Comma 5 5 2 3 7" xfId="14544" xr:uid="{00000000-0005-0000-0000-0000C0020000}"/>
    <cellStyle name="Comma 5 5 2 4" xfId="2087" xr:uid="{00000000-0005-0000-0000-000029020000}"/>
    <cellStyle name="Comma 5 5 2 4 2" xfId="3737" xr:uid="{00000000-0005-0000-0000-00002A020000}"/>
    <cellStyle name="Comma 5 5 2 4 2 2" xfId="10196" xr:uid="{00000000-0005-0000-0000-0000C6020000}"/>
    <cellStyle name="Comma 5 5 2 4 2 3" xfId="18274" xr:uid="{00000000-0005-0000-0000-0000C6020000}"/>
    <cellStyle name="Comma 5 5 2 4 3" xfId="5400" xr:uid="{00000000-0005-0000-0000-00002B020000}"/>
    <cellStyle name="Comma 5 5 2 4 3 2" xfId="11787" xr:uid="{00000000-0005-0000-0000-0000C7020000}"/>
    <cellStyle name="Comma 5 5 2 4 3 3" xfId="19865" xr:uid="{00000000-0005-0000-0000-0000C7020000}"/>
    <cellStyle name="Comma 5 5 2 4 4" xfId="8601" xr:uid="{00000000-0005-0000-0000-0000C8020000}"/>
    <cellStyle name="Comma 5 5 2 4 4 2" xfId="16679" xr:uid="{00000000-0005-0000-0000-0000C8020000}"/>
    <cellStyle name="Comma 5 5 2 4 5" xfId="12868" xr:uid="{00000000-0005-0000-0000-0000C9020000}"/>
    <cellStyle name="Comma 5 5 2 4 5 2" xfId="20906" xr:uid="{00000000-0005-0000-0000-0000C9020000}"/>
    <cellStyle name="Comma 5 5 2 4 6" xfId="6991" xr:uid="{00000000-0005-0000-0000-0000C5020000}"/>
    <cellStyle name="Comma 5 5 2 4 7" xfId="15071" xr:uid="{00000000-0005-0000-0000-0000C5020000}"/>
    <cellStyle name="Comma 5 5 2 5" xfId="2422" xr:uid="{00000000-0005-0000-0000-00002C020000}"/>
    <cellStyle name="Comma 5 5 2 5 2" xfId="8936" xr:uid="{00000000-0005-0000-0000-0000CA020000}"/>
    <cellStyle name="Comma 5 5 2 5 3" xfId="17014" xr:uid="{00000000-0005-0000-0000-0000CA020000}"/>
    <cellStyle name="Comma 5 5 2 6" xfId="4346" xr:uid="{00000000-0005-0000-0000-00002D020000}"/>
    <cellStyle name="Comma 5 5 2 6 2" xfId="10733" xr:uid="{00000000-0005-0000-0000-0000CB020000}"/>
    <cellStyle name="Comma 5 5 2 6 3" xfId="18811" xr:uid="{00000000-0005-0000-0000-0000CB020000}"/>
    <cellStyle name="Comma 5 5 2 7" xfId="7547" xr:uid="{00000000-0005-0000-0000-0000CC020000}"/>
    <cellStyle name="Comma 5 5 2 7 2" xfId="15625" xr:uid="{00000000-0005-0000-0000-0000CC020000}"/>
    <cellStyle name="Comma 5 5 2 8" xfId="12126" xr:uid="{00000000-0005-0000-0000-0000CD020000}"/>
    <cellStyle name="Comma 5 5 2 8 2" xfId="20201" xr:uid="{00000000-0005-0000-0000-0000CD020000}"/>
    <cellStyle name="Comma 5 5 2 9" xfId="13520" xr:uid="{00000000-0005-0000-0000-0000CE020000}"/>
    <cellStyle name="Comma 5 5 2 9 2" xfId="21517" xr:uid="{00000000-0005-0000-0000-0000CE020000}"/>
    <cellStyle name="Comma 5 5 3" xfId="979" xr:uid="{00000000-0005-0000-0000-00002E020000}"/>
    <cellStyle name="Comma 5 5 3 2" xfId="1613" xr:uid="{00000000-0005-0000-0000-00002F020000}"/>
    <cellStyle name="Comma 5 5 3 2 2" xfId="3262" xr:uid="{00000000-0005-0000-0000-000030020000}"/>
    <cellStyle name="Comma 5 5 3 2 2 2" xfId="9721" xr:uid="{00000000-0005-0000-0000-0000D1020000}"/>
    <cellStyle name="Comma 5 5 3 2 2 3" xfId="17799" xr:uid="{00000000-0005-0000-0000-0000D1020000}"/>
    <cellStyle name="Comma 5 5 3 2 3" xfId="4925" xr:uid="{00000000-0005-0000-0000-000031020000}"/>
    <cellStyle name="Comma 5 5 3 2 3 2" xfId="11312" xr:uid="{00000000-0005-0000-0000-0000D2020000}"/>
    <cellStyle name="Comma 5 5 3 2 3 3" xfId="19390" xr:uid="{00000000-0005-0000-0000-0000D2020000}"/>
    <cellStyle name="Comma 5 5 3 2 4" xfId="8126" xr:uid="{00000000-0005-0000-0000-0000D3020000}"/>
    <cellStyle name="Comma 5 5 3 2 4 2" xfId="16204" xr:uid="{00000000-0005-0000-0000-0000D3020000}"/>
    <cellStyle name="Comma 5 5 3 2 5" xfId="12871" xr:uid="{00000000-0005-0000-0000-0000D4020000}"/>
    <cellStyle name="Comma 5 5 3 2 5 2" xfId="20909" xr:uid="{00000000-0005-0000-0000-0000D4020000}"/>
    <cellStyle name="Comma 5 5 3 2 6" xfId="6516" xr:uid="{00000000-0005-0000-0000-0000D0020000}"/>
    <cellStyle name="Comma 5 5 3 2 7" xfId="14596" xr:uid="{00000000-0005-0000-0000-0000D0020000}"/>
    <cellStyle name="Comma 5 5 3 3" xfId="2139" xr:uid="{00000000-0005-0000-0000-000032020000}"/>
    <cellStyle name="Comma 5 5 3 3 2" xfId="3789" xr:uid="{00000000-0005-0000-0000-000033020000}"/>
    <cellStyle name="Comma 5 5 3 3 2 2" xfId="10248" xr:uid="{00000000-0005-0000-0000-0000D6020000}"/>
    <cellStyle name="Comma 5 5 3 3 2 3" xfId="18326" xr:uid="{00000000-0005-0000-0000-0000D6020000}"/>
    <cellStyle name="Comma 5 5 3 3 3" xfId="5452" xr:uid="{00000000-0005-0000-0000-000034020000}"/>
    <cellStyle name="Comma 5 5 3 3 3 2" xfId="11839" xr:uid="{00000000-0005-0000-0000-0000D7020000}"/>
    <cellStyle name="Comma 5 5 3 3 3 3" xfId="19917" xr:uid="{00000000-0005-0000-0000-0000D7020000}"/>
    <cellStyle name="Comma 5 5 3 3 4" xfId="8653" xr:uid="{00000000-0005-0000-0000-0000D8020000}"/>
    <cellStyle name="Comma 5 5 3 3 4 2" xfId="16731" xr:uid="{00000000-0005-0000-0000-0000D8020000}"/>
    <cellStyle name="Comma 5 5 3 3 5" xfId="7043" xr:uid="{00000000-0005-0000-0000-0000D5020000}"/>
    <cellStyle name="Comma 5 5 3 3 6" xfId="15123" xr:uid="{00000000-0005-0000-0000-0000D5020000}"/>
    <cellStyle name="Comma 5 5 3 4" xfId="2744" xr:uid="{00000000-0005-0000-0000-000035020000}"/>
    <cellStyle name="Comma 5 5 3 4 2" xfId="9233" xr:uid="{00000000-0005-0000-0000-0000D9020000}"/>
    <cellStyle name="Comma 5 5 3 4 3" xfId="17311" xr:uid="{00000000-0005-0000-0000-0000D9020000}"/>
    <cellStyle name="Comma 5 5 3 5" xfId="4398" xr:uid="{00000000-0005-0000-0000-000036020000}"/>
    <cellStyle name="Comma 5 5 3 5 2" xfId="10785" xr:uid="{00000000-0005-0000-0000-0000DA020000}"/>
    <cellStyle name="Comma 5 5 3 5 3" xfId="18863" xr:uid="{00000000-0005-0000-0000-0000DA020000}"/>
    <cellStyle name="Comma 5 5 3 6" xfId="7599" xr:uid="{00000000-0005-0000-0000-0000DB020000}"/>
    <cellStyle name="Comma 5 5 3 6 2" xfId="15677" xr:uid="{00000000-0005-0000-0000-0000DB020000}"/>
    <cellStyle name="Comma 5 5 3 7" xfId="12431" xr:uid="{00000000-0005-0000-0000-0000DC020000}"/>
    <cellStyle name="Comma 5 5 3 7 2" xfId="20500" xr:uid="{00000000-0005-0000-0000-0000DC020000}"/>
    <cellStyle name="Comma 5 5 3 8" xfId="5989" xr:uid="{00000000-0005-0000-0000-0000CF020000}"/>
    <cellStyle name="Comma 5 5 3 9" xfId="14069" xr:uid="{00000000-0005-0000-0000-0000CF020000}"/>
    <cellStyle name="Comma 5 5 4" xfId="1365" xr:uid="{00000000-0005-0000-0000-000037020000}"/>
    <cellStyle name="Comma 5 5 4 2" xfId="3014" xr:uid="{00000000-0005-0000-0000-000038020000}"/>
    <cellStyle name="Comma 5 5 4 2 2" xfId="9473" xr:uid="{00000000-0005-0000-0000-0000DE020000}"/>
    <cellStyle name="Comma 5 5 4 2 3" xfId="17551" xr:uid="{00000000-0005-0000-0000-0000DE020000}"/>
    <cellStyle name="Comma 5 5 4 3" xfId="4677" xr:uid="{00000000-0005-0000-0000-000039020000}"/>
    <cellStyle name="Comma 5 5 4 3 2" xfId="11064" xr:uid="{00000000-0005-0000-0000-0000DF020000}"/>
    <cellStyle name="Comma 5 5 4 3 3" xfId="19142" xr:uid="{00000000-0005-0000-0000-0000DF020000}"/>
    <cellStyle name="Comma 5 5 4 4" xfId="7878" xr:uid="{00000000-0005-0000-0000-0000E0020000}"/>
    <cellStyle name="Comma 5 5 4 4 2" xfId="15956" xr:uid="{00000000-0005-0000-0000-0000E0020000}"/>
    <cellStyle name="Comma 5 5 4 5" xfId="12872" xr:uid="{00000000-0005-0000-0000-0000E1020000}"/>
    <cellStyle name="Comma 5 5 4 5 2" xfId="20910" xr:uid="{00000000-0005-0000-0000-0000E1020000}"/>
    <cellStyle name="Comma 5 5 4 6" xfId="6268" xr:uid="{00000000-0005-0000-0000-0000DD020000}"/>
    <cellStyle name="Comma 5 5 4 7" xfId="14348" xr:uid="{00000000-0005-0000-0000-0000DD020000}"/>
    <cellStyle name="Comma 5 5 5" xfId="1891" xr:uid="{00000000-0005-0000-0000-00003A020000}"/>
    <cellStyle name="Comma 5 5 5 2" xfId="3541" xr:uid="{00000000-0005-0000-0000-00003B020000}"/>
    <cellStyle name="Comma 5 5 5 2 2" xfId="10000" xr:uid="{00000000-0005-0000-0000-0000E3020000}"/>
    <cellStyle name="Comma 5 5 5 2 3" xfId="18078" xr:uid="{00000000-0005-0000-0000-0000E3020000}"/>
    <cellStyle name="Comma 5 5 5 3" xfId="5204" xr:uid="{00000000-0005-0000-0000-00003C020000}"/>
    <cellStyle name="Comma 5 5 5 3 2" xfId="11591" xr:uid="{00000000-0005-0000-0000-0000E4020000}"/>
    <cellStyle name="Comma 5 5 5 3 3" xfId="19669" xr:uid="{00000000-0005-0000-0000-0000E4020000}"/>
    <cellStyle name="Comma 5 5 5 4" xfId="8405" xr:uid="{00000000-0005-0000-0000-0000E5020000}"/>
    <cellStyle name="Comma 5 5 5 4 2" xfId="16483" xr:uid="{00000000-0005-0000-0000-0000E5020000}"/>
    <cellStyle name="Comma 5 5 5 5" xfId="12670" xr:uid="{00000000-0005-0000-0000-0000E6020000}"/>
    <cellStyle name="Comma 5 5 5 5 2" xfId="20734" xr:uid="{00000000-0005-0000-0000-0000E6020000}"/>
    <cellStyle name="Comma 5 5 5 6" xfId="6795" xr:uid="{00000000-0005-0000-0000-0000E2020000}"/>
    <cellStyle name="Comma 5 5 5 7" xfId="14875" xr:uid="{00000000-0005-0000-0000-0000E2020000}"/>
    <cellStyle name="Comma 5 5 6" xfId="2421" xr:uid="{00000000-0005-0000-0000-00003D020000}"/>
    <cellStyle name="Comma 5 5 6 2" xfId="8935" xr:uid="{00000000-0005-0000-0000-0000E7020000}"/>
    <cellStyle name="Comma 5 5 6 3" xfId="17013" xr:uid="{00000000-0005-0000-0000-0000E7020000}"/>
    <cellStyle name="Comma 5 5 7" xfId="4150" xr:uid="{00000000-0005-0000-0000-00003E020000}"/>
    <cellStyle name="Comma 5 5 7 2" xfId="10537" xr:uid="{00000000-0005-0000-0000-0000E8020000}"/>
    <cellStyle name="Comma 5 5 7 3" xfId="18615" xr:uid="{00000000-0005-0000-0000-0000E8020000}"/>
    <cellStyle name="Comma 5 5 8" xfId="7351" xr:uid="{00000000-0005-0000-0000-0000E9020000}"/>
    <cellStyle name="Comma 5 5 8 2" xfId="15429" xr:uid="{00000000-0005-0000-0000-0000E9020000}"/>
    <cellStyle name="Comma 5 5 9" xfId="12125" xr:uid="{00000000-0005-0000-0000-0000EA020000}"/>
    <cellStyle name="Comma 5 5 9 2" xfId="20200" xr:uid="{00000000-0005-0000-0000-0000EA020000}"/>
    <cellStyle name="Comma 5 6" xfId="354" xr:uid="{00000000-0005-0000-0000-000061010000}"/>
    <cellStyle name="Comma 5 6 10" xfId="13521" xr:uid="{00000000-0005-0000-0000-0000EC020000}"/>
    <cellStyle name="Comma 5 6 10 2" xfId="21518" xr:uid="{00000000-0005-0000-0000-0000EC020000}"/>
    <cellStyle name="Comma 5 6 11" xfId="5742" xr:uid="{00000000-0005-0000-0000-0000EB020000}"/>
    <cellStyle name="Comma 5 6 12" xfId="13822" xr:uid="{00000000-0005-0000-0000-0000EB020000}"/>
    <cellStyle name="Comma 5 6 2" xfId="355" xr:uid="{00000000-0005-0000-0000-000062010000}"/>
    <cellStyle name="Comma 5 6 2 10" xfId="5919" xr:uid="{00000000-0005-0000-0000-0000ED020000}"/>
    <cellStyle name="Comma 5 6 2 11" xfId="13999" xr:uid="{00000000-0005-0000-0000-0000ED020000}"/>
    <cellStyle name="Comma 5 6 2 2" xfId="1131" xr:uid="{00000000-0005-0000-0000-000041020000}"/>
    <cellStyle name="Comma 5 6 2 2 2" xfId="1789" xr:uid="{00000000-0005-0000-0000-000042020000}"/>
    <cellStyle name="Comma 5 6 2 2 2 2" xfId="3439" xr:uid="{00000000-0005-0000-0000-000043020000}"/>
    <cellStyle name="Comma 5 6 2 2 2 2 2" xfId="9898" xr:uid="{00000000-0005-0000-0000-0000F0020000}"/>
    <cellStyle name="Comma 5 6 2 2 2 2 3" xfId="17976" xr:uid="{00000000-0005-0000-0000-0000F0020000}"/>
    <cellStyle name="Comma 5 6 2 2 2 3" xfId="5102" xr:uid="{00000000-0005-0000-0000-000044020000}"/>
    <cellStyle name="Comma 5 6 2 2 2 3 2" xfId="11489" xr:uid="{00000000-0005-0000-0000-0000F1020000}"/>
    <cellStyle name="Comma 5 6 2 2 2 3 3" xfId="19567" xr:uid="{00000000-0005-0000-0000-0000F1020000}"/>
    <cellStyle name="Comma 5 6 2 2 2 4" xfId="8303" xr:uid="{00000000-0005-0000-0000-0000F2020000}"/>
    <cellStyle name="Comma 5 6 2 2 2 4 2" xfId="16381" xr:uid="{00000000-0005-0000-0000-0000F2020000}"/>
    <cellStyle name="Comma 5 6 2 2 2 5" xfId="12874" xr:uid="{00000000-0005-0000-0000-0000F3020000}"/>
    <cellStyle name="Comma 5 6 2 2 2 5 2" xfId="20912" xr:uid="{00000000-0005-0000-0000-0000F3020000}"/>
    <cellStyle name="Comma 5 6 2 2 2 6" xfId="6693" xr:uid="{00000000-0005-0000-0000-0000EF020000}"/>
    <cellStyle name="Comma 5 6 2 2 2 7" xfId="14773" xr:uid="{00000000-0005-0000-0000-0000EF020000}"/>
    <cellStyle name="Comma 5 6 2 2 3" xfId="2316" xr:uid="{00000000-0005-0000-0000-000045020000}"/>
    <cellStyle name="Comma 5 6 2 2 3 2" xfId="3966" xr:uid="{00000000-0005-0000-0000-000046020000}"/>
    <cellStyle name="Comma 5 6 2 2 3 2 2" xfId="10425" xr:uid="{00000000-0005-0000-0000-0000F5020000}"/>
    <cellStyle name="Comma 5 6 2 2 3 2 3" xfId="18503" xr:uid="{00000000-0005-0000-0000-0000F5020000}"/>
    <cellStyle name="Comma 5 6 2 2 3 3" xfId="5629" xr:uid="{00000000-0005-0000-0000-000047020000}"/>
    <cellStyle name="Comma 5 6 2 2 3 3 2" xfId="12016" xr:uid="{00000000-0005-0000-0000-0000F6020000}"/>
    <cellStyle name="Comma 5 6 2 2 3 3 3" xfId="20094" xr:uid="{00000000-0005-0000-0000-0000F6020000}"/>
    <cellStyle name="Comma 5 6 2 2 3 4" xfId="8830" xr:uid="{00000000-0005-0000-0000-0000F7020000}"/>
    <cellStyle name="Comma 5 6 2 2 3 4 2" xfId="16908" xr:uid="{00000000-0005-0000-0000-0000F7020000}"/>
    <cellStyle name="Comma 5 6 2 2 3 5" xfId="7220" xr:uid="{00000000-0005-0000-0000-0000F4020000}"/>
    <cellStyle name="Comma 5 6 2 2 3 6" xfId="15300" xr:uid="{00000000-0005-0000-0000-0000F4020000}"/>
    <cellStyle name="Comma 5 6 2 2 4" xfId="2882" xr:uid="{00000000-0005-0000-0000-000048020000}"/>
    <cellStyle name="Comma 5 6 2 2 4 2" xfId="9371" xr:uid="{00000000-0005-0000-0000-0000F8020000}"/>
    <cellStyle name="Comma 5 6 2 2 4 3" xfId="17449" xr:uid="{00000000-0005-0000-0000-0000F8020000}"/>
    <cellStyle name="Comma 5 6 2 2 5" xfId="4575" xr:uid="{00000000-0005-0000-0000-000049020000}"/>
    <cellStyle name="Comma 5 6 2 2 5 2" xfId="10962" xr:uid="{00000000-0005-0000-0000-0000F9020000}"/>
    <cellStyle name="Comma 5 6 2 2 5 3" xfId="19040" xr:uid="{00000000-0005-0000-0000-0000F9020000}"/>
    <cellStyle name="Comma 5 6 2 2 6" xfId="7776" xr:uid="{00000000-0005-0000-0000-0000FA020000}"/>
    <cellStyle name="Comma 5 6 2 2 6 2" xfId="15854" xr:uid="{00000000-0005-0000-0000-0000FA020000}"/>
    <cellStyle name="Comma 5 6 2 2 7" xfId="12434" xr:uid="{00000000-0005-0000-0000-0000FB020000}"/>
    <cellStyle name="Comma 5 6 2 2 7 2" xfId="20503" xr:uid="{00000000-0005-0000-0000-0000FB020000}"/>
    <cellStyle name="Comma 5 6 2 2 8" xfId="6166" xr:uid="{00000000-0005-0000-0000-0000EE020000}"/>
    <cellStyle name="Comma 5 6 2 2 9" xfId="14246" xr:uid="{00000000-0005-0000-0000-0000EE020000}"/>
    <cellStyle name="Comma 5 6 2 3" xfId="1543" xr:uid="{00000000-0005-0000-0000-00004A020000}"/>
    <cellStyle name="Comma 5 6 2 3 2" xfId="3192" xr:uid="{00000000-0005-0000-0000-00004B020000}"/>
    <cellStyle name="Comma 5 6 2 3 2 2" xfId="9651" xr:uid="{00000000-0005-0000-0000-0000FD020000}"/>
    <cellStyle name="Comma 5 6 2 3 2 3" xfId="17729" xr:uid="{00000000-0005-0000-0000-0000FD020000}"/>
    <cellStyle name="Comma 5 6 2 3 3" xfId="4855" xr:uid="{00000000-0005-0000-0000-00004C020000}"/>
    <cellStyle name="Comma 5 6 2 3 3 2" xfId="11242" xr:uid="{00000000-0005-0000-0000-0000FE020000}"/>
    <cellStyle name="Comma 5 6 2 3 3 3" xfId="19320" xr:uid="{00000000-0005-0000-0000-0000FE020000}"/>
    <cellStyle name="Comma 5 6 2 3 4" xfId="8056" xr:uid="{00000000-0005-0000-0000-0000FF020000}"/>
    <cellStyle name="Comma 5 6 2 3 4 2" xfId="16134" xr:uid="{00000000-0005-0000-0000-0000FF020000}"/>
    <cellStyle name="Comma 5 6 2 3 5" xfId="12875" xr:uid="{00000000-0005-0000-0000-000000030000}"/>
    <cellStyle name="Comma 5 6 2 3 5 2" xfId="20913" xr:uid="{00000000-0005-0000-0000-000000030000}"/>
    <cellStyle name="Comma 5 6 2 3 6" xfId="6446" xr:uid="{00000000-0005-0000-0000-0000FC020000}"/>
    <cellStyle name="Comma 5 6 2 3 7" xfId="14526" xr:uid="{00000000-0005-0000-0000-0000FC020000}"/>
    <cellStyle name="Comma 5 6 2 4" xfId="2069" xr:uid="{00000000-0005-0000-0000-00004D020000}"/>
    <cellStyle name="Comma 5 6 2 4 2" xfId="3719" xr:uid="{00000000-0005-0000-0000-00004E020000}"/>
    <cellStyle name="Comma 5 6 2 4 2 2" xfId="10178" xr:uid="{00000000-0005-0000-0000-000002030000}"/>
    <cellStyle name="Comma 5 6 2 4 2 3" xfId="18256" xr:uid="{00000000-0005-0000-0000-000002030000}"/>
    <cellStyle name="Comma 5 6 2 4 3" xfId="5382" xr:uid="{00000000-0005-0000-0000-00004F020000}"/>
    <cellStyle name="Comma 5 6 2 4 3 2" xfId="11769" xr:uid="{00000000-0005-0000-0000-000003030000}"/>
    <cellStyle name="Comma 5 6 2 4 3 3" xfId="19847" xr:uid="{00000000-0005-0000-0000-000003030000}"/>
    <cellStyle name="Comma 5 6 2 4 4" xfId="8583" xr:uid="{00000000-0005-0000-0000-000004030000}"/>
    <cellStyle name="Comma 5 6 2 4 4 2" xfId="16661" xr:uid="{00000000-0005-0000-0000-000004030000}"/>
    <cellStyle name="Comma 5 6 2 4 5" xfId="12873" xr:uid="{00000000-0005-0000-0000-000005030000}"/>
    <cellStyle name="Comma 5 6 2 4 5 2" xfId="20911" xr:uid="{00000000-0005-0000-0000-000005030000}"/>
    <cellStyle name="Comma 5 6 2 4 6" xfId="6973" xr:uid="{00000000-0005-0000-0000-000001030000}"/>
    <cellStyle name="Comma 5 6 2 4 7" xfId="15053" xr:uid="{00000000-0005-0000-0000-000001030000}"/>
    <cellStyle name="Comma 5 6 2 5" xfId="2424" xr:uid="{00000000-0005-0000-0000-000050020000}"/>
    <cellStyle name="Comma 5 6 2 5 2" xfId="8938" xr:uid="{00000000-0005-0000-0000-000006030000}"/>
    <cellStyle name="Comma 5 6 2 5 3" xfId="17016" xr:uid="{00000000-0005-0000-0000-000006030000}"/>
    <cellStyle name="Comma 5 6 2 6" xfId="4328" xr:uid="{00000000-0005-0000-0000-000051020000}"/>
    <cellStyle name="Comma 5 6 2 6 2" xfId="10715" xr:uid="{00000000-0005-0000-0000-000007030000}"/>
    <cellStyle name="Comma 5 6 2 6 3" xfId="18793" xr:uid="{00000000-0005-0000-0000-000007030000}"/>
    <cellStyle name="Comma 5 6 2 7" xfId="7529" xr:uid="{00000000-0005-0000-0000-000008030000}"/>
    <cellStyle name="Comma 5 6 2 7 2" xfId="15607" xr:uid="{00000000-0005-0000-0000-000008030000}"/>
    <cellStyle name="Comma 5 6 2 8" xfId="12128" xr:uid="{00000000-0005-0000-0000-000009030000}"/>
    <cellStyle name="Comma 5 6 2 8 2" xfId="20203" xr:uid="{00000000-0005-0000-0000-000009030000}"/>
    <cellStyle name="Comma 5 6 2 9" xfId="13522" xr:uid="{00000000-0005-0000-0000-00000A030000}"/>
    <cellStyle name="Comma 5 6 2 9 2" xfId="21519" xr:uid="{00000000-0005-0000-0000-00000A030000}"/>
    <cellStyle name="Comma 5 6 3" xfId="980" xr:uid="{00000000-0005-0000-0000-000052020000}"/>
    <cellStyle name="Comma 5 6 3 2" xfId="1614" xr:uid="{00000000-0005-0000-0000-000053020000}"/>
    <cellStyle name="Comma 5 6 3 2 2" xfId="3263" xr:uid="{00000000-0005-0000-0000-000054020000}"/>
    <cellStyle name="Comma 5 6 3 2 2 2" xfId="9722" xr:uid="{00000000-0005-0000-0000-00000D030000}"/>
    <cellStyle name="Comma 5 6 3 2 2 3" xfId="17800" xr:uid="{00000000-0005-0000-0000-00000D030000}"/>
    <cellStyle name="Comma 5 6 3 2 3" xfId="4926" xr:uid="{00000000-0005-0000-0000-000055020000}"/>
    <cellStyle name="Comma 5 6 3 2 3 2" xfId="11313" xr:uid="{00000000-0005-0000-0000-00000E030000}"/>
    <cellStyle name="Comma 5 6 3 2 3 3" xfId="19391" xr:uid="{00000000-0005-0000-0000-00000E030000}"/>
    <cellStyle name="Comma 5 6 3 2 4" xfId="8127" xr:uid="{00000000-0005-0000-0000-00000F030000}"/>
    <cellStyle name="Comma 5 6 3 2 4 2" xfId="16205" xr:uid="{00000000-0005-0000-0000-00000F030000}"/>
    <cellStyle name="Comma 5 6 3 2 5" xfId="12876" xr:uid="{00000000-0005-0000-0000-000010030000}"/>
    <cellStyle name="Comma 5 6 3 2 5 2" xfId="20914" xr:uid="{00000000-0005-0000-0000-000010030000}"/>
    <cellStyle name="Comma 5 6 3 2 6" xfId="6517" xr:uid="{00000000-0005-0000-0000-00000C030000}"/>
    <cellStyle name="Comma 5 6 3 2 7" xfId="14597" xr:uid="{00000000-0005-0000-0000-00000C030000}"/>
    <cellStyle name="Comma 5 6 3 3" xfId="2140" xr:uid="{00000000-0005-0000-0000-000056020000}"/>
    <cellStyle name="Comma 5 6 3 3 2" xfId="3790" xr:uid="{00000000-0005-0000-0000-000057020000}"/>
    <cellStyle name="Comma 5 6 3 3 2 2" xfId="10249" xr:uid="{00000000-0005-0000-0000-000012030000}"/>
    <cellStyle name="Comma 5 6 3 3 2 3" xfId="18327" xr:uid="{00000000-0005-0000-0000-000012030000}"/>
    <cellStyle name="Comma 5 6 3 3 3" xfId="5453" xr:uid="{00000000-0005-0000-0000-000058020000}"/>
    <cellStyle name="Comma 5 6 3 3 3 2" xfId="11840" xr:uid="{00000000-0005-0000-0000-000013030000}"/>
    <cellStyle name="Comma 5 6 3 3 3 3" xfId="19918" xr:uid="{00000000-0005-0000-0000-000013030000}"/>
    <cellStyle name="Comma 5 6 3 3 4" xfId="8654" xr:uid="{00000000-0005-0000-0000-000014030000}"/>
    <cellStyle name="Comma 5 6 3 3 4 2" xfId="16732" xr:uid="{00000000-0005-0000-0000-000014030000}"/>
    <cellStyle name="Comma 5 6 3 3 5" xfId="7044" xr:uid="{00000000-0005-0000-0000-000011030000}"/>
    <cellStyle name="Comma 5 6 3 3 6" xfId="15124" xr:uid="{00000000-0005-0000-0000-000011030000}"/>
    <cellStyle name="Comma 5 6 3 4" xfId="2745" xr:uid="{00000000-0005-0000-0000-000059020000}"/>
    <cellStyle name="Comma 5 6 3 4 2" xfId="9234" xr:uid="{00000000-0005-0000-0000-000015030000}"/>
    <cellStyle name="Comma 5 6 3 4 3" xfId="17312" xr:uid="{00000000-0005-0000-0000-000015030000}"/>
    <cellStyle name="Comma 5 6 3 5" xfId="4399" xr:uid="{00000000-0005-0000-0000-00005A020000}"/>
    <cellStyle name="Comma 5 6 3 5 2" xfId="10786" xr:uid="{00000000-0005-0000-0000-000016030000}"/>
    <cellStyle name="Comma 5 6 3 5 3" xfId="18864" xr:uid="{00000000-0005-0000-0000-000016030000}"/>
    <cellStyle name="Comma 5 6 3 6" xfId="7600" xr:uid="{00000000-0005-0000-0000-000017030000}"/>
    <cellStyle name="Comma 5 6 3 6 2" xfId="15678" xr:uid="{00000000-0005-0000-0000-000017030000}"/>
    <cellStyle name="Comma 5 6 3 7" xfId="12433" xr:uid="{00000000-0005-0000-0000-000018030000}"/>
    <cellStyle name="Comma 5 6 3 7 2" xfId="20502" xr:uid="{00000000-0005-0000-0000-000018030000}"/>
    <cellStyle name="Comma 5 6 3 8" xfId="5990" xr:uid="{00000000-0005-0000-0000-00000B030000}"/>
    <cellStyle name="Comma 5 6 3 9" xfId="14070" xr:uid="{00000000-0005-0000-0000-00000B030000}"/>
    <cellStyle name="Comma 5 6 4" xfId="1366" xr:uid="{00000000-0005-0000-0000-00005B020000}"/>
    <cellStyle name="Comma 5 6 4 2" xfId="3015" xr:uid="{00000000-0005-0000-0000-00005C020000}"/>
    <cellStyle name="Comma 5 6 4 2 2" xfId="9474" xr:uid="{00000000-0005-0000-0000-00001A030000}"/>
    <cellStyle name="Comma 5 6 4 2 3" xfId="17552" xr:uid="{00000000-0005-0000-0000-00001A030000}"/>
    <cellStyle name="Comma 5 6 4 3" xfId="4678" xr:uid="{00000000-0005-0000-0000-00005D020000}"/>
    <cellStyle name="Comma 5 6 4 3 2" xfId="11065" xr:uid="{00000000-0005-0000-0000-00001B030000}"/>
    <cellStyle name="Comma 5 6 4 3 3" xfId="19143" xr:uid="{00000000-0005-0000-0000-00001B030000}"/>
    <cellStyle name="Comma 5 6 4 4" xfId="7879" xr:uid="{00000000-0005-0000-0000-00001C030000}"/>
    <cellStyle name="Comma 5 6 4 4 2" xfId="15957" xr:uid="{00000000-0005-0000-0000-00001C030000}"/>
    <cellStyle name="Comma 5 6 4 5" xfId="12877" xr:uid="{00000000-0005-0000-0000-00001D030000}"/>
    <cellStyle name="Comma 5 6 4 5 2" xfId="20915" xr:uid="{00000000-0005-0000-0000-00001D030000}"/>
    <cellStyle name="Comma 5 6 4 6" xfId="6269" xr:uid="{00000000-0005-0000-0000-000019030000}"/>
    <cellStyle name="Comma 5 6 4 7" xfId="14349" xr:uid="{00000000-0005-0000-0000-000019030000}"/>
    <cellStyle name="Comma 5 6 5" xfId="1892" xr:uid="{00000000-0005-0000-0000-00005E020000}"/>
    <cellStyle name="Comma 5 6 5 2" xfId="3542" xr:uid="{00000000-0005-0000-0000-00005F020000}"/>
    <cellStyle name="Comma 5 6 5 2 2" xfId="10001" xr:uid="{00000000-0005-0000-0000-00001F030000}"/>
    <cellStyle name="Comma 5 6 5 2 3" xfId="18079" xr:uid="{00000000-0005-0000-0000-00001F030000}"/>
    <cellStyle name="Comma 5 6 5 3" xfId="5205" xr:uid="{00000000-0005-0000-0000-000060020000}"/>
    <cellStyle name="Comma 5 6 5 3 2" xfId="11592" xr:uid="{00000000-0005-0000-0000-000020030000}"/>
    <cellStyle name="Comma 5 6 5 3 3" xfId="19670" xr:uid="{00000000-0005-0000-0000-000020030000}"/>
    <cellStyle name="Comma 5 6 5 4" xfId="8406" xr:uid="{00000000-0005-0000-0000-000021030000}"/>
    <cellStyle name="Comma 5 6 5 4 2" xfId="16484" xr:uid="{00000000-0005-0000-0000-000021030000}"/>
    <cellStyle name="Comma 5 6 5 5" xfId="12671" xr:uid="{00000000-0005-0000-0000-000022030000}"/>
    <cellStyle name="Comma 5 6 5 5 2" xfId="20735" xr:uid="{00000000-0005-0000-0000-000022030000}"/>
    <cellStyle name="Comma 5 6 5 6" xfId="6796" xr:uid="{00000000-0005-0000-0000-00001E030000}"/>
    <cellStyle name="Comma 5 6 5 7" xfId="14876" xr:uid="{00000000-0005-0000-0000-00001E030000}"/>
    <cellStyle name="Comma 5 6 6" xfId="2423" xr:uid="{00000000-0005-0000-0000-000061020000}"/>
    <cellStyle name="Comma 5 6 6 2" xfId="8937" xr:uid="{00000000-0005-0000-0000-000023030000}"/>
    <cellStyle name="Comma 5 6 6 3" xfId="17015" xr:uid="{00000000-0005-0000-0000-000023030000}"/>
    <cellStyle name="Comma 5 6 7" xfId="4151" xr:uid="{00000000-0005-0000-0000-000062020000}"/>
    <cellStyle name="Comma 5 6 7 2" xfId="10538" xr:uid="{00000000-0005-0000-0000-000024030000}"/>
    <cellStyle name="Comma 5 6 7 3" xfId="18616" xr:uid="{00000000-0005-0000-0000-000024030000}"/>
    <cellStyle name="Comma 5 6 8" xfId="7352" xr:uid="{00000000-0005-0000-0000-000025030000}"/>
    <cellStyle name="Comma 5 6 8 2" xfId="15430" xr:uid="{00000000-0005-0000-0000-000025030000}"/>
    <cellStyle name="Comma 5 6 9" xfId="12127" xr:uid="{00000000-0005-0000-0000-000026030000}"/>
    <cellStyle name="Comma 5 6 9 2" xfId="20202" xr:uid="{00000000-0005-0000-0000-000026030000}"/>
    <cellStyle name="Comma 5 7" xfId="356" xr:uid="{00000000-0005-0000-0000-000063010000}"/>
    <cellStyle name="Comma 5 7 10" xfId="13523" xr:uid="{00000000-0005-0000-0000-000028030000}"/>
    <cellStyle name="Comma 5 7 10 2" xfId="21520" xr:uid="{00000000-0005-0000-0000-000028030000}"/>
    <cellStyle name="Comma 5 7 11" xfId="5743" xr:uid="{00000000-0005-0000-0000-000027030000}"/>
    <cellStyle name="Comma 5 7 12" xfId="13823" xr:uid="{00000000-0005-0000-0000-000027030000}"/>
    <cellStyle name="Comma 5 7 2" xfId="948" xr:uid="{00000000-0005-0000-0000-000064020000}"/>
    <cellStyle name="Comma 5 7 2 10" xfId="13981" xr:uid="{00000000-0005-0000-0000-000029030000}"/>
    <cellStyle name="Comma 5 7 2 2" xfId="1132" xr:uid="{00000000-0005-0000-0000-000065020000}"/>
    <cellStyle name="Comma 5 7 2 2 2" xfId="1790" xr:uid="{00000000-0005-0000-0000-000066020000}"/>
    <cellStyle name="Comma 5 7 2 2 2 2" xfId="3440" xr:uid="{00000000-0005-0000-0000-000067020000}"/>
    <cellStyle name="Comma 5 7 2 2 2 2 2" xfId="9899" xr:uid="{00000000-0005-0000-0000-00002C030000}"/>
    <cellStyle name="Comma 5 7 2 2 2 2 3" xfId="17977" xr:uid="{00000000-0005-0000-0000-00002C030000}"/>
    <cellStyle name="Comma 5 7 2 2 2 3" xfId="5103" xr:uid="{00000000-0005-0000-0000-000068020000}"/>
    <cellStyle name="Comma 5 7 2 2 2 3 2" xfId="11490" xr:uid="{00000000-0005-0000-0000-00002D030000}"/>
    <cellStyle name="Comma 5 7 2 2 2 3 3" xfId="19568" xr:uid="{00000000-0005-0000-0000-00002D030000}"/>
    <cellStyle name="Comma 5 7 2 2 2 4" xfId="8304" xr:uid="{00000000-0005-0000-0000-00002E030000}"/>
    <cellStyle name="Comma 5 7 2 2 2 4 2" xfId="16382" xr:uid="{00000000-0005-0000-0000-00002E030000}"/>
    <cellStyle name="Comma 5 7 2 2 2 5" xfId="6694" xr:uid="{00000000-0005-0000-0000-00002B030000}"/>
    <cellStyle name="Comma 5 7 2 2 2 6" xfId="14774" xr:uid="{00000000-0005-0000-0000-00002B030000}"/>
    <cellStyle name="Comma 5 7 2 2 3" xfId="2317" xr:uid="{00000000-0005-0000-0000-000069020000}"/>
    <cellStyle name="Comma 5 7 2 2 3 2" xfId="3967" xr:uid="{00000000-0005-0000-0000-00006A020000}"/>
    <cellStyle name="Comma 5 7 2 2 3 2 2" xfId="10426" xr:uid="{00000000-0005-0000-0000-000030030000}"/>
    <cellStyle name="Comma 5 7 2 2 3 2 3" xfId="18504" xr:uid="{00000000-0005-0000-0000-000030030000}"/>
    <cellStyle name="Comma 5 7 2 2 3 3" xfId="5630" xr:uid="{00000000-0005-0000-0000-00006B020000}"/>
    <cellStyle name="Comma 5 7 2 2 3 3 2" xfId="12017" xr:uid="{00000000-0005-0000-0000-000031030000}"/>
    <cellStyle name="Comma 5 7 2 2 3 3 3" xfId="20095" xr:uid="{00000000-0005-0000-0000-000031030000}"/>
    <cellStyle name="Comma 5 7 2 2 3 4" xfId="8831" xr:uid="{00000000-0005-0000-0000-000032030000}"/>
    <cellStyle name="Comma 5 7 2 2 3 4 2" xfId="16909" xr:uid="{00000000-0005-0000-0000-000032030000}"/>
    <cellStyle name="Comma 5 7 2 2 3 5" xfId="7221" xr:uid="{00000000-0005-0000-0000-00002F030000}"/>
    <cellStyle name="Comma 5 7 2 2 3 6" xfId="15301" xr:uid="{00000000-0005-0000-0000-00002F030000}"/>
    <cellStyle name="Comma 5 7 2 2 4" xfId="2883" xr:uid="{00000000-0005-0000-0000-00006C020000}"/>
    <cellStyle name="Comma 5 7 2 2 4 2" xfId="9372" xr:uid="{00000000-0005-0000-0000-000033030000}"/>
    <cellStyle name="Comma 5 7 2 2 4 3" xfId="17450" xr:uid="{00000000-0005-0000-0000-000033030000}"/>
    <cellStyle name="Comma 5 7 2 2 5" xfId="4576" xr:uid="{00000000-0005-0000-0000-00006D020000}"/>
    <cellStyle name="Comma 5 7 2 2 5 2" xfId="10963" xr:uid="{00000000-0005-0000-0000-000034030000}"/>
    <cellStyle name="Comma 5 7 2 2 5 3" xfId="19041" xr:uid="{00000000-0005-0000-0000-000034030000}"/>
    <cellStyle name="Comma 5 7 2 2 6" xfId="7777" xr:uid="{00000000-0005-0000-0000-000035030000}"/>
    <cellStyle name="Comma 5 7 2 2 6 2" xfId="15855" xr:uid="{00000000-0005-0000-0000-000035030000}"/>
    <cellStyle name="Comma 5 7 2 2 7" xfId="12878" xr:uid="{00000000-0005-0000-0000-000036030000}"/>
    <cellStyle name="Comma 5 7 2 2 7 2" xfId="20916" xr:uid="{00000000-0005-0000-0000-000036030000}"/>
    <cellStyle name="Comma 5 7 2 2 8" xfId="6167" xr:uid="{00000000-0005-0000-0000-00002A030000}"/>
    <cellStyle name="Comma 5 7 2 2 9" xfId="14247" xr:uid="{00000000-0005-0000-0000-00002A030000}"/>
    <cellStyle name="Comma 5 7 2 3" xfId="1525" xr:uid="{00000000-0005-0000-0000-00006E020000}"/>
    <cellStyle name="Comma 5 7 2 3 2" xfId="3174" xr:uid="{00000000-0005-0000-0000-00006F020000}"/>
    <cellStyle name="Comma 5 7 2 3 2 2" xfId="9633" xr:uid="{00000000-0005-0000-0000-000038030000}"/>
    <cellStyle name="Comma 5 7 2 3 2 3" xfId="17711" xr:uid="{00000000-0005-0000-0000-000038030000}"/>
    <cellStyle name="Comma 5 7 2 3 3" xfId="4837" xr:uid="{00000000-0005-0000-0000-000070020000}"/>
    <cellStyle name="Comma 5 7 2 3 3 2" xfId="11224" xr:uid="{00000000-0005-0000-0000-000039030000}"/>
    <cellStyle name="Comma 5 7 2 3 3 3" xfId="19302" xr:uid="{00000000-0005-0000-0000-000039030000}"/>
    <cellStyle name="Comma 5 7 2 3 4" xfId="8038" xr:uid="{00000000-0005-0000-0000-00003A030000}"/>
    <cellStyle name="Comma 5 7 2 3 4 2" xfId="16116" xr:uid="{00000000-0005-0000-0000-00003A030000}"/>
    <cellStyle name="Comma 5 7 2 3 5" xfId="6428" xr:uid="{00000000-0005-0000-0000-000037030000}"/>
    <cellStyle name="Comma 5 7 2 3 6" xfId="14508" xr:uid="{00000000-0005-0000-0000-000037030000}"/>
    <cellStyle name="Comma 5 7 2 4" xfId="2051" xr:uid="{00000000-0005-0000-0000-000071020000}"/>
    <cellStyle name="Comma 5 7 2 4 2" xfId="3701" xr:uid="{00000000-0005-0000-0000-000072020000}"/>
    <cellStyle name="Comma 5 7 2 4 2 2" xfId="10160" xr:uid="{00000000-0005-0000-0000-00003C030000}"/>
    <cellStyle name="Comma 5 7 2 4 2 3" xfId="18238" xr:uid="{00000000-0005-0000-0000-00003C030000}"/>
    <cellStyle name="Comma 5 7 2 4 3" xfId="5364" xr:uid="{00000000-0005-0000-0000-000073020000}"/>
    <cellStyle name="Comma 5 7 2 4 3 2" xfId="11751" xr:uid="{00000000-0005-0000-0000-00003D030000}"/>
    <cellStyle name="Comma 5 7 2 4 3 3" xfId="19829" xr:uid="{00000000-0005-0000-0000-00003D030000}"/>
    <cellStyle name="Comma 5 7 2 4 4" xfId="8565" xr:uid="{00000000-0005-0000-0000-00003E030000}"/>
    <cellStyle name="Comma 5 7 2 4 4 2" xfId="16643" xr:uid="{00000000-0005-0000-0000-00003E030000}"/>
    <cellStyle name="Comma 5 7 2 4 5" xfId="6955" xr:uid="{00000000-0005-0000-0000-00003B030000}"/>
    <cellStyle name="Comma 5 7 2 4 6" xfId="15035" xr:uid="{00000000-0005-0000-0000-00003B030000}"/>
    <cellStyle name="Comma 5 7 2 5" xfId="2713" xr:uid="{00000000-0005-0000-0000-000074020000}"/>
    <cellStyle name="Comma 5 7 2 5 2" xfId="9202" xr:uid="{00000000-0005-0000-0000-00003F030000}"/>
    <cellStyle name="Comma 5 7 2 5 3" xfId="17280" xr:uid="{00000000-0005-0000-0000-00003F030000}"/>
    <cellStyle name="Comma 5 7 2 6" xfId="4310" xr:uid="{00000000-0005-0000-0000-000075020000}"/>
    <cellStyle name="Comma 5 7 2 6 2" xfId="10697" xr:uid="{00000000-0005-0000-0000-000040030000}"/>
    <cellStyle name="Comma 5 7 2 6 3" xfId="18775" xr:uid="{00000000-0005-0000-0000-000040030000}"/>
    <cellStyle name="Comma 5 7 2 7" xfId="7511" xr:uid="{00000000-0005-0000-0000-000041030000}"/>
    <cellStyle name="Comma 5 7 2 7 2" xfId="15589" xr:uid="{00000000-0005-0000-0000-000041030000}"/>
    <cellStyle name="Comma 5 7 2 8" xfId="12435" xr:uid="{00000000-0005-0000-0000-000042030000}"/>
    <cellStyle name="Comma 5 7 2 8 2" xfId="20504" xr:uid="{00000000-0005-0000-0000-000042030000}"/>
    <cellStyle name="Comma 5 7 2 9" xfId="5901" xr:uid="{00000000-0005-0000-0000-000029030000}"/>
    <cellStyle name="Comma 5 7 3" xfId="981" xr:uid="{00000000-0005-0000-0000-000076020000}"/>
    <cellStyle name="Comma 5 7 3 2" xfId="1615" xr:uid="{00000000-0005-0000-0000-000077020000}"/>
    <cellStyle name="Comma 5 7 3 2 2" xfId="3264" xr:uid="{00000000-0005-0000-0000-000078020000}"/>
    <cellStyle name="Comma 5 7 3 2 2 2" xfId="9723" xr:uid="{00000000-0005-0000-0000-000045030000}"/>
    <cellStyle name="Comma 5 7 3 2 2 3" xfId="17801" xr:uid="{00000000-0005-0000-0000-000045030000}"/>
    <cellStyle name="Comma 5 7 3 2 3" xfId="4927" xr:uid="{00000000-0005-0000-0000-000079020000}"/>
    <cellStyle name="Comma 5 7 3 2 3 2" xfId="11314" xr:uid="{00000000-0005-0000-0000-000046030000}"/>
    <cellStyle name="Comma 5 7 3 2 3 3" xfId="19392" xr:uid="{00000000-0005-0000-0000-000046030000}"/>
    <cellStyle name="Comma 5 7 3 2 4" xfId="8128" xr:uid="{00000000-0005-0000-0000-000047030000}"/>
    <cellStyle name="Comma 5 7 3 2 4 2" xfId="16206" xr:uid="{00000000-0005-0000-0000-000047030000}"/>
    <cellStyle name="Comma 5 7 3 2 5" xfId="6518" xr:uid="{00000000-0005-0000-0000-000044030000}"/>
    <cellStyle name="Comma 5 7 3 2 6" xfId="14598" xr:uid="{00000000-0005-0000-0000-000044030000}"/>
    <cellStyle name="Comma 5 7 3 3" xfId="2141" xr:uid="{00000000-0005-0000-0000-00007A020000}"/>
    <cellStyle name="Comma 5 7 3 3 2" xfId="3791" xr:uid="{00000000-0005-0000-0000-00007B020000}"/>
    <cellStyle name="Comma 5 7 3 3 2 2" xfId="10250" xr:uid="{00000000-0005-0000-0000-000049030000}"/>
    <cellStyle name="Comma 5 7 3 3 2 3" xfId="18328" xr:uid="{00000000-0005-0000-0000-000049030000}"/>
    <cellStyle name="Comma 5 7 3 3 3" xfId="5454" xr:uid="{00000000-0005-0000-0000-00007C020000}"/>
    <cellStyle name="Comma 5 7 3 3 3 2" xfId="11841" xr:uid="{00000000-0005-0000-0000-00004A030000}"/>
    <cellStyle name="Comma 5 7 3 3 3 3" xfId="19919" xr:uid="{00000000-0005-0000-0000-00004A030000}"/>
    <cellStyle name="Comma 5 7 3 3 4" xfId="8655" xr:uid="{00000000-0005-0000-0000-00004B030000}"/>
    <cellStyle name="Comma 5 7 3 3 4 2" xfId="16733" xr:uid="{00000000-0005-0000-0000-00004B030000}"/>
    <cellStyle name="Comma 5 7 3 3 5" xfId="7045" xr:uid="{00000000-0005-0000-0000-000048030000}"/>
    <cellStyle name="Comma 5 7 3 3 6" xfId="15125" xr:uid="{00000000-0005-0000-0000-000048030000}"/>
    <cellStyle name="Comma 5 7 3 4" xfId="2746" xr:uid="{00000000-0005-0000-0000-00007D020000}"/>
    <cellStyle name="Comma 5 7 3 4 2" xfId="9235" xr:uid="{00000000-0005-0000-0000-00004C030000}"/>
    <cellStyle name="Comma 5 7 3 4 3" xfId="17313" xr:uid="{00000000-0005-0000-0000-00004C030000}"/>
    <cellStyle name="Comma 5 7 3 5" xfId="4400" xr:uid="{00000000-0005-0000-0000-00007E020000}"/>
    <cellStyle name="Comma 5 7 3 5 2" xfId="10787" xr:uid="{00000000-0005-0000-0000-00004D030000}"/>
    <cellStyle name="Comma 5 7 3 5 3" xfId="18865" xr:uid="{00000000-0005-0000-0000-00004D030000}"/>
    <cellStyle name="Comma 5 7 3 6" xfId="7601" xr:uid="{00000000-0005-0000-0000-00004E030000}"/>
    <cellStyle name="Comma 5 7 3 6 2" xfId="15679" xr:uid="{00000000-0005-0000-0000-00004E030000}"/>
    <cellStyle name="Comma 5 7 3 7" xfId="12879" xr:uid="{00000000-0005-0000-0000-00004F030000}"/>
    <cellStyle name="Comma 5 7 3 7 2" xfId="20917" xr:uid="{00000000-0005-0000-0000-00004F030000}"/>
    <cellStyle name="Comma 5 7 3 8" xfId="5991" xr:uid="{00000000-0005-0000-0000-000043030000}"/>
    <cellStyle name="Comma 5 7 3 9" xfId="14071" xr:uid="{00000000-0005-0000-0000-000043030000}"/>
    <cellStyle name="Comma 5 7 4" xfId="1367" xr:uid="{00000000-0005-0000-0000-00007F020000}"/>
    <cellStyle name="Comma 5 7 4 2" xfId="3016" xr:uid="{00000000-0005-0000-0000-000080020000}"/>
    <cellStyle name="Comma 5 7 4 2 2" xfId="9475" xr:uid="{00000000-0005-0000-0000-000051030000}"/>
    <cellStyle name="Comma 5 7 4 2 3" xfId="17553" xr:uid="{00000000-0005-0000-0000-000051030000}"/>
    <cellStyle name="Comma 5 7 4 3" xfId="4679" xr:uid="{00000000-0005-0000-0000-000081020000}"/>
    <cellStyle name="Comma 5 7 4 3 2" xfId="11066" xr:uid="{00000000-0005-0000-0000-000052030000}"/>
    <cellStyle name="Comma 5 7 4 3 3" xfId="19144" xr:uid="{00000000-0005-0000-0000-000052030000}"/>
    <cellStyle name="Comma 5 7 4 4" xfId="7880" xr:uid="{00000000-0005-0000-0000-000053030000}"/>
    <cellStyle name="Comma 5 7 4 4 2" xfId="15958" xr:uid="{00000000-0005-0000-0000-000053030000}"/>
    <cellStyle name="Comma 5 7 4 5" xfId="12672" xr:uid="{00000000-0005-0000-0000-000054030000}"/>
    <cellStyle name="Comma 5 7 4 5 2" xfId="20736" xr:uid="{00000000-0005-0000-0000-000054030000}"/>
    <cellStyle name="Comma 5 7 4 6" xfId="6270" xr:uid="{00000000-0005-0000-0000-000050030000}"/>
    <cellStyle name="Comma 5 7 4 7" xfId="14350" xr:uid="{00000000-0005-0000-0000-000050030000}"/>
    <cellStyle name="Comma 5 7 5" xfId="1893" xr:uid="{00000000-0005-0000-0000-000082020000}"/>
    <cellStyle name="Comma 5 7 5 2" xfId="3543" xr:uid="{00000000-0005-0000-0000-000083020000}"/>
    <cellStyle name="Comma 5 7 5 2 2" xfId="10002" xr:uid="{00000000-0005-0000-0000-000056030000}"/>
    <cellStyle name="Comma 5 7 5 2 3" xfId="18080" xr:uid="{00000000-0005-0000-0000-000056030000}"/>
    <cellStyle name="Comma 5 7 5 3" xfId="5206" xr:uid="{00000000-0005-0000-0000-000084020000}"/>
    <cellStyle name="Comma 5 7 5 3 2" xfId="11593" xr:uid="{00000000-0005-0000-0000-000057030000}"/>
    <cellStyle name="Comma 5 7 5 3 3" xfId="19671" xr:uid="{00000000-0005-0000-0000-000057030000}"/>
    <cellStyle name="Comma 5 7 5 4" xfId="8407" xr:uid="{00000000-0005-0000-0000-000058030000}"/>
    <cellStyle name="Comma 5 7 5 4 2" xfId="16485" xr:uid="{00000000-0005-0000-0000-000058030000}"/>
    <cellStyle name="Comma 5 7 5 5" xfId="6797" xr:uid="{00000000-0005-0000-0000-000055030000}"/>
    <cellStyle name="Comma 5 7 5 6" xfId="14877" xr:uid="{00000000-0005-0000-0000-000055030000}"/>
    <cellStyle name="Comma 5 7 6" xfId="2425" xr:uid="{00000000-0005-0000-0000-000085020000}"/>
    <cellStyle name="Comma 5 7 6 2" xfId="8939" xr:uid="{00000000-0005-0000-0000-000059030000}"/>
    <cellStyle name="Comma 5 7 6 3" xfId="17017" xr:uid="{00000000-0005-0000-0000-000059030000}"/>
    <cellStyle name="Comma 5 7 7" xfId="4152" xr:uid="{00000000-0005-0000-0000-000086020000}"/>
    <cellStyle name="Comma 5 7 7 2" xfId="10539" xr:uid="{00000000-0005-0000-0000-00005A030000}"/>
    <cellStyle name="Comma 5 7 7 3" xfId="18617" xr:uid="{00000000-0005-0000-0000-00005A030000}"/>
    <cellStyle name="Comma 5 7 8" xfId="7353" xr:uid="{00000000-0005-0000-0000-00005B030000}"/>
    <cellStyle name="Comma 5 7 8 2" xfId="15431" xr:uid="{00000000-0005-0000-0000-00005B030000}"/>
    <cellStyle name="Comma 5 7 9" xfId="12129" xr:uid="{00000000-0005-0000-0000-00005C030000}"/>
    <cellStyle name="Comma 5 7 9 2" xfId="20204" xr:uid="{00000000-0005-0000-0000-00005C030000}"/>
    <cellStyle name="Comma 5 8" xfId="357" xr:uid="{00000000-0005-0000-0000-000064010000}"/>
    <cellStyle name="Comma 5 8 10" xfId="5744" xr:uid="{00000000-0005-0000-0000-00005D030000}"/>
    <cellStyle name="Comma 5 8 11" xfId="13824" xr:uid="{00000000-0005-0000-0000-00005D030000}"/>
    <cellStyle name="Comma 5 8 2" xfId="982" xr:uid="{00000000-0005-0000-0000-000088020000}"/>
    <cellStyle name="Comma 5 8 2 2" xfId="1616" xr:uid="{00000000-0005-0000-0000-000089020000}"/>
    <cellStyle name="Comma 5 8 2 2 2" xfId="3265" xr:uid="{00000000-0005-0000-0000-00008A020000}"/>
    <cellStyle name="Comma 5 8 2 2 2 2" xfId="9724" xr:uid="{00000000-0005-0000-0000-000060030000}"/>
    <cellStyle name="Comma 5 8 2 2 2 3" xfId="17802" xr:uid="{00000000-0005-0000-0000-000060030000}"/>
    <cellStyle name="Comma 5 8 2 2 3" xfId="4928" xr:uid="{00000000-0005-0000-0000-00008B020000}"/>
    <cellStyle name="Comma 5 8 2 2 3 2" xfId="11315" xr:uid="{00000000-0005-0000-0000-000061030000}"/>
    <cellStyle name="Comma 5 8 2 2 3 3" xfId="19393" xr:uid="{00000000-0005-0000-0000-000061030000}"/>
    <cellStyle name="Comma 5 8 2 2 4" xfId="8129" xr:uid="{00000000-0005-0000-0000-000062030000}"/>
    <cellStyle name="Comma 5 8 2 2 4 2" xfId="16207" xr:uid="{00000000-0005-0000-0000-000062030000}"/>
    <cellStyle name="Comma 5 8 2 2 5" xfId="6519" xr:uid="{00000000-0005-0000-0000-00005F030000}"/>
    <cellStyle name="Comma 5 8 2 2 6" xfId="14599" xr:uid="{00000000-0005-0000-0000-00005F030000}"/>
    <cellStyle name="Comma 5 8 2 3" xfId="2142" xr:uid="{00000000-0005-0000-0000-00008C020000}"/>
    <cellStyle name="Comma 5 8 2 3 2" xfId="3792" xr:uid="{00000000-0005-0000-0000-00008D020000}"/>
    <cellStyle name="Comma 5 8 2 3 2 2" xfId="10251" xr:uid="{00000000-0005-0000-0000-000064030000}"/>
    <cellStyle name="Comma 5 8 2 3 2 3" xfId="18329" xr:uid="{00000000-0005-0000-0000-000064030000}"/>
    <cellStyle name="Comma 5 8 2 3 3" xfId="5455" xr:uid="{00000000-0005-0000-0000-00008E020000}"/>
    <cellStyle name="Comma 5 8 2 3 3 2" xfId="11842" xr:uid="{00000000-0005-0000-0000-000065030000}"/>
    <cellStyle name="Comma 5 8 2 3 3 3" xfId="19920" xr:uid="{00000000-0005-0000-0000-000065030000}"/>
    <cellStyle name="Comma 5 8 2 3 4" xfId="8656" xr:uid="{00000000-0005-0000-0000-000066030000}"/>
    <cellStyle name="Comma 5 8 2 3 4 2" xfId="16734" xr:uid="{00000000-0005-0000-0000-000066030000}"/>
    <cellStyle name="Comma 5 8 2 3 5" xfId="7046" xr:uid="{00000000-0005-0000-0000-000063030000}"/>
    <cellStyle name="Comma 5 8 2 3 6" xfId="15126" xr:uid="{00000000-0005-0000-0000-000063030000}"/>
    <cellStyle name="Comma 5 8 2 4" xfId="2747" xr:uid="{00000000-0005-0000-0000-00008F020000}"/>
    <cellStyle name="Comma 5 8 2 4 2" xfId="9236" xr:uid="{00000000-0005-0000-0000-000067030000}"/>
    <cellStyle name="Comma 5 8 2 4 3" xfId="17314" xr:uid="{00000000-0005-0000-0000-000067030000}"/>
    <cellStyle name="Comma 5 8 2 5" xfId="4401" xr:uid="{00000000-0005-0000-0000-000090020000}"/>
    <cellStyle name="Comma 5 8 2 5 2" xfId="10788" xr:uid="{00000000-0005-0000-0000-000068030000}"/>
    <cellStyle name="Comma 5 8 2 5 3" xfId="18866" xr:uid="{00000000-0005-0000-0000-000068030000}"/>
    <cellStyle name="Comma 5 8 2 6" xfId="7602" xr:uid="{00000000-0005-0000-0000-000069030000}"/>
    <cellStyle name="Comma 5 8 2 6 2" xfId="15680" xr:uid="{00000000-0005-0000-0000-000069030000}"/>
    <cellStyle name="Comma 5 8 2 7" xfId="12880" xr:uid="{00000000-0005-0000-0000-00006A030000}"/>
    <cellStyle name="Comma 5 8 2 7 2" xfId="20918" xr:uid="{00000000-0005-0000-0000-00006A030000}"/>
    <cellStyle name="Comma 5 8 2 8" xfId="5992" xr:uid="{00000000-0005-0000-0000-00005E030000}"/>
    <cellStyle name="Comma 5 8 2 9" xfId="14072" xr:uid="{00000000-0005-0000-0000-00005E030000}"/>
    <cellStyle name="Comma 5 8 3" xfId="1368" xr:uid="{00000000-0005-0000-0000-000091020000}"/>
    <cellStyle name="Comma 5 8 3 2" xfId="3017" xr:uid="{00000000-0005-0000-0000-000092020000}"/>
    <cellStyle name="Comma 5 8 3 2 2" xfId="9476" xr:uid="{00000000-0005-0000-0000-00006C030000}"/>
    <cellStyle name="Comma 5 8 3 2 3" xfId="17554" xr:uid="{00000000-0005-0000-0000-00006C030000}"/>
    <cellStyle name="Comma 5 8 3 3" xfId="4680" xr:uid="{00000000-0005-0000-0000-000093020000}"/>
    <cellStyle name="Comma 5 8 3 3 2" xfId="11067" xr:uid="{00000000-0005-0000-0000-00006D030000}"/>
    <cellStyle name="Comma 5 8 3 3 3" xfId="19145" xr:uid="{00000000-0005-0000-0000-00006D030000}"/>
    <cellStyle name="Comma 5 8 3 4" xfId="7881" xr:uid="{00000000-0005-0000-0000-00006E030000}"/>
    <cellStyle name="Comma 5 8 3 4 2" xfId="15959" xr:uid="{00000000-0005-0000-0000-00006E030000}"/>
    <cellStyle name="Comma 5 8 3 5" xfId="12673" xr:uid="{00000000-0005-0000-0000-00006F030000}"/>
    <cellStyle name="Comma 5 8 3 5 2" xfId="20737" xr:uid="{00000000-0005-0000-0000-00006F030000}"/>
    <cellStyle name="Comma 5 8 3 6" xfId="6271" xr:uid="{00000000-0005-0000-0000-00006B030000}"/>
    <cellStyle name="Comma 5 8 3 7" xfId="14351" xr:uid="{00000000-0005-0000-0000-00006B030000}"/>
    <cellStyle name="Comma 5 8 4" xfId="1894" xr:uid="{00000000-0005-0000-0000-000094020000}"/>
    <cellStyle name="Comma 5 8 4 2" xfId="3544" xr:uid="{00000000-0005-0000-0000-000095020000}"/>
    <cellStyle name="Comma 5 8 4 2 2" xfId="10003" xr:uid="{00000000-0005-0000-0000-000071030000}"/>
    <cellStyle name="Comma 5 8 4 2 3" xfId="18081" xr:uid="{00000000-0005-0000-0000-000071030000}"/>
    <cellStyle name="Comma 5 8 4 3" xfId="5207" xr:uid="{00000000-0005-0000-0000-000096020000}"/>
    <cellStyle name="Comma 5 8 4 3 2" xfId="11594" xr:uid="{00000000-0005-0000-0000-000072030000}"/>
    <cellStyle name="Comma 5 8 4 3 3" xfId="19672" xr:uid="{00000000-0005-0000-0000-000072030000}"/>
    <cellStyle name="Comma 5 8 4 4" xfId="8408" xr:uid="{00000000-0005-0000-0000-000073030000}"/>
    <cellStyle name="Comma 5 8 4 4 2" xfId="16486" xr:uid="{00000000-0005-0000-0000-000073030000}"/>
    <cellStyle name="Comma 5 8 4 5" xfId="6798" xr:uid="{00000000-0005-0000-0000-000070030000}"/>
    <cellStyle name="Comma 5 8 4 6" xfId="14878" xr:uid="{00000000-0005-0000-0000-000070030000}"/>
    <cellStyle name="Comma 5 8 5" xfId="2426" xr:uid="{00000000-0005-0000-0000-000097020000}"/>
    <cellStyle name="Comma 5 8 5 2" xfId="8940" xr:uid="{00000000-0005-0000-0000-000074030000}"/>
    <cellStyle name="Comma 5 8 5 3" xfId="17018" xr:uid="{00000000-0005-0000-0000-000074030000}"/>
    <cellStyle name="Comma 5 8 6" xfId="4153" xr:uid="{00000000-0005-0000-0000-000098020000}"/>
    <cellStyle name="Comma 5 8 6 2" xfId="10540" xr:uid="{00000000-0005-0000-0000-000075030000}"/>
    <cellStyle name="Comma 5 8 6 3" xfId="18618" xr:uid="{00000000-0005-0000-0000-000075030000}"/>
    <cellStyle name="Comma 5 8 7" xfId="7354" xr:uid="{00000000-0005-0000-0000-000076030000}"/>
    <cellStyle name="Comma 5 8 7 2" xfId="15432" xr:uid="{00000000-0005-0000-0000-000076030000}"/>
    <cellStyle name="Comma 5 8 8" xfId="12130" xr:uid="{00000000-0005-0000-0000-000077030000}"/>
    <cellStyle name="Comma 5 8 8 2" xfId="20205" xr:uid="{00000000-0005-0000-0000-000077030000}"/>
    <cellStyle name="Comma 5 8 9" xfId="13524" xr:uid="{00000000-0005-0000-0000-000078030000}"/>
    <cellStyle name="Comma 5 8 9 2" xfId="21521" xr:uid="{00000000-0005-0000-0000-000078030000}"/>
    <cellStyle name="Comma 5 9" xfId="358" xr:uid="{00000000-0005-0000-0000-000065010000}"/>
    <cellStyle name="Comma 5 9 10" xfId="5745" xr:uid="{00000000-0005-0000-0000-000079030000}"/>
    <cellStyle name="Comma 5 9 11" xfId="13825" xr:uid="{00000000-0005-0000-0000-000079030000}"/>
    <cellStyle name="Comma 5 9 2" xfId="983" xr:uid="{00000000-0005-0000-0000-00009A020000}"/>
    <cellStyle name="Comma 5 9 2 2" xfId="1617" xr:uid="{00000000-0005-0000-0000-00009B020000}"/>
    <cellStyle name="Comma 5 9 2 2 2" xfId="3266" xr:uid="{00000000-0005-0000-0000-00009C020000}"/>
    <cellStyle name="Comma 5 9 2 2 2 2" xfId="9725" xr:uid="{00000000-0005-0000-0000-00007C030000}"/>
    <cellStyle name="Comma 5 9 2 2 2 3" xfId="17803" xr:uid="{00000000-0005-0000-0000-00007C030000}"/>
    <cellStyle name="Comma 5 9 2 2 3" xfId="4929" xr:uid="{00000000-0005-0000-0000-00009D020000}"/>
    <cellStyle name="Comma 5 9 2 2 3 2" xfId="11316" xr:uid="{00000000-0005-0000-0000-00007D030000}"/>
    <cellStyle name="Comma 5 9 2 2 3 3" xfId="19394" xr:uid="{00000000-0005-0000-0000-00007D030000}"/>
    <cellStyle name="Comma 5 9 2 2 4" xfId="8130" xr:uid="{00000000-0005-0000-0000-00007E030000}"/>
    <cellStyle name="Comma 5 9 2 2 4 2" xfId="16208" xr:uid="{00000000-0005-0000-0000-00007E030000}"/>
    <cellStyle name="Comma 5 9 2 2 5" xfId="6520" xr:uid="{00000000-0005-0000-0000-00007B030000}"/>
    <cellStyle name="Comma 5 9 2 2 6" xfId="14600" xr:uid="{00000000-0005-0000-0000-00007B030000}"/>
    <cellStyle name="Comma 5 9 2 3" xfId="2143" xr:uid="{00000000-0005-0000-0000-00009E020000}"/>
    <cellStyle name="Comma 5 9 2 3 2" xfId="3793" xr:uid="{00000000-0005-0000-0000-00009F020000}"/>
    <cellStyle name="Comma 5 9 2 3 2 2" xfId="10252" xr:uid="{00000000-0005-0000-0000-000080030000}"/>
    <cellStyle name="Comma 5 9 2 3 2 3" xfId="18330" xr:uid="{00000000-0005-0000-0000-000080030000}"/>
    <cellStyle name="Comma 5 9 2 3 3" xfId="5456" xr:uid="{00000000-0005-0000-0000-0000A0020000}"/>
    <cellStyle name="Comma 5 9 2 3 3 2" xfId="11843" xr:uid="{00000000-0005-0000-0000-000081030000}"/>
    <cellStyle name="Comma 5 9 2 3 3 3" xfId="19921" xr:uid="{00000000-0005-0000-0000-000081030000}"/>
    <cellStyle name="Comma 5 9 2 3 4" xfId="8657" xr:uid="{00000000-0005-0000-0000-000082030000}"/>
    <cellStyle name="Comma 5 9 2 3 4 2" xfId="16735" xr:uid="{00000000-0005-0000-0000-000082030000}"/>
    <cellStyle name="Comma 5 9 2 3 5" xfId="7047" xr:uid="{00000000-0005-0000-0000-00007F030000}"/>
    <cellStyle name="Comma 5 9 2 3 6" xfId="15127" xr:uid="{00000000-0005-0000-0000-00007F030000}"/>
    <cellStyle name="Comma 5 9 2 4" xfId="2748" xr:uid="{00000000-0005-0000-0000-0000A1020000}"/>
    <cellStyle name="Comma 5 9 2 4 2" xfId="9237" xr:uid="{00000000-0005-0000-0000-000083030000}"/>
    <cellStyle name="Comma 5 9 2 4 3" xfId="17315" xr:uid="{00000000-0005-0000-0000-000083030000}"/>
    <cellStyle name="Comma 5 9 2 5" xfId="4402" xr:uid="{00000000-0005-0000-0000-0000A2020000}"/>
    <cellStyle name="Comma 5 9 2 5 2" xfId="10789" xr:uid="{00000000-0005-0000-0000-000084030000}"/>
    <cellStyle name="Comma 5 9 2 5 3" xfId="18867" xr:uid="{00000000-0005-0000-0000-000084030000}"/>
    <cellStyle name="Comma 5 9 2 6" xfId="7603" xr:uid="{00000000-0005-0000-0000-000085030000}"/>
    <cellStyle name="Comma 5 9 2 6 2" xfId="15681" xr:uid="{00000000-0005-0000-0000-000085030000}"/>
    <cellStyle name="Comma 5 9 2 7" xfId="12674" xr:uid="{00000000-0005-0000-0000-000086030000}"/>
    <cellStyle name="Comma 5 9 2 7 2" xfId="20738" xr:uid="{00000000-0005-0000-0000-000086030000}"/>
    <cellStyle name="Comma 5 9 2 8" xfId="5993" xr:uid="{00000000-0005-0000-0000-00007A030000}"/>
    <cellStyle name="Comma 5 9 2 9" xfId="14073" xr:uid="{00000000-0005-0000-0000-00007A030000}"/>
    <cellStyle name="Comma 5 9 3" xfId="1369" xr:uid="{00000000-0005-0000-0000-0000A3020000}"/>
    <cellStyle name="Comma 5 9 3 2" xfId="3018" xr:uid="{00000000-0005-0000-0000-0000A4020000}"/>
    <cellStyle name="Comma 5 9 3 2 2" xfId="9477" xr:uid="{00000000-0005-0000-0000-000088030000}"/>
    <cellStyle name="Comma 5 9 3 2 3" xfId="17555" xr:uid="{00000000-0005-0000-0000-000088030000}"/>
    <cellStyle name="Comma 5 9 3 3" xfId="4681" xr:uid="{00000000-0005-0000-0000-0000A5020000}"/>
    <cellStyle name="Comma 5 9 3 3 2" xfId="11068" xr:uid="{00000000-0005-0000-0000-000089030000}"/>
    <cellStyle name="Comma 5 9 3 3 3" xfId="19146" xr:uid="{00000000-0005-0000-0000-000089030000}"/>
    <cellStyle name="Comma 5 9 3 4" xfId="7882" xr:uid="{00000000-0005-0000-0000-00008A030000}"/>
    <cellStyle name="Comma 5 9 3 4 2" xfId="15960" xr:uid="{00000000-0005-0000-0000-00008A030000}"/>
    <cellStyle name="Comma 5 9 3 5" xfId="6272" xr:uid="{00000000-0005-0000-0000-000087030000}"/>
    <cellStyle name="Comma 5 9 3 6" xfId="14352" xr:uid="{00000000-0005-0000-0000-000087030000}"/>
    <cellStyle name="Comma 5 9 4" xfId="1895" xr:uid="{00000000-0005-0000-0000-0000A6020000}"/>
    <cellStyle name="Comma 5 9 4 2" xfId="3545" xr:uid="{00000000-0005-0000-0000-0000A7020000}"/>
    <cellStyle name="Comma 5 9 4 2 2" xfId="10004" xr:uid="{00000000-0005-0000-0000-00008C030000}"/>
    <cellStyle name="Comma 5 9 4 2 3" xfId="18082" xr:uid="{00000000-0005-0000-0000-00008C030000}"/>
    <cellStyle name="Comma 5 9 4 3" xfId="5208" xr:uid="{00000000-0005-0000-0000-0000A8020000}"/>
    <cellStyle name="Comma 5 9 4 3 2" xfId="11595" xr:uid="{00000000-0005-0000-0000-00008D030000}"/>
    <cellStyle name="Comma 5 9 4 3 3" xfId="19673" xr:uid="{00000000-0005-0000-0000-00008D030000}"/>
    <cellStyle name="Comma 5 9 4 4" xfId="8409" xr:uid="{00000000-0005-0000-0000-00008E030000}"/>
    <cellStyle name="Comma 5 9 4 4 2" xfId="16487" xr:uid="{00000000-0005-0000-0000-00008E030000}"/>
    <cellStyle name="Comma 5 9 4 5" xfId="6799" xr:uid="{00000000-0005-0000-0000-00008B030000}"/>
    <cellStyle name="Comma 5 9 4 6" xfId="14879" xr:uid="{00000000-0005-0000-0000-00008B030000}"/>
    <cellStyle name="Comma 5 9 5" xfId="2427" xr:uid="{00000000-0005-0000-0000-0000A9020000}"/>
    <cellStyle name="Comma 5 9 5 2" xfId="8941" xr:uid="{00000000-0005-0000-0000-00008F030000}"/>
    <cellStyle name="Comma 5 9 5 3" xfId="17019" xr:uid="{00000000-0005-0000-0000-00008F030000}"/>
    <cellStyle name="Comma 5 9 6" xfId="4154" xr:uid="{00000000-0005-0000-0000-0000AA020000}"/>
    <cellStyle name="Comma 5 9 6 2" xfId="10541" xr:uid="{00000000-0005-0000-0000-000090030000}"/>
    <cellStyle name="Comma 5 9 6 3" xfId="18619" xr:uid="{00000000-0005-0000-0000-000090030000}"/>
    <cellStyle name="Comma 5 9 7" xfId="7355" xr:uid="{00000000-0005-0000-0000-000091030000}"/>
    <cellStyle name="Comma 5 9 7 2" xfId="15433" xr:uid="{00000000-0005-0000-0000-000091030000}"/>
    <cellStyle name="Comma 5 9 8" xfId="12131" xr:uid="{00000000-0005-0000-0000-000092030000}"/>
    <cellStyle name="Comma 5 9 8 2" xfId="20206" xr:uid="{00000000-0005-0000-0000-000092030000}"/>
    <cellStyle name="Comma 5 9 9" xfId="13525" xr:uid="{00000000-0005-0000-0000-000093030000}"/>
    <cellStyle name="Comma 5 9 9 2" xfId="21522" xr:uid="{00000000-0005-0000-0000-000093030000}"/>
    <cellStyle name="Comma 6" xfId="359" xr:uid="{00000000-0005-0000-0000-000066010000}"/>
    <cellStyle name="Comma 6 2" xfId="360" xr:uid="{00000000-0005-0000-0000-000067010000}"/>
    <cellStyle name="Comma 6 3" xfId="361" xr:uid="{00000000-0005-0000-0000-000068010000}"/>
    <cellStyle name="Comma 6 4" xfId="362" xr:uid="{00000000-0005-0000-0000-000069010000}"/>
    <cellStyle name="Comma 6 4 10" xfId="13526" xr:uid="{00000000-0005-0000-0000-000098030000}"/>
    <cellStyle name="Comma 6 4 10 2" xfId="21523" xr:uid="{00000000-0005-0000-0000-000098030000}"/>
    <cellStyle name="Comma 6 4 11" xfId="5746" xr:uid="{00000000-0005-0000-0000-000097030000}"/>
    <cellStyle name="Comma 6 4 12" xfId="13826" xr:uid="{00000000-0005-0000-0000-000097030000}"/>
    <cellStyle name="Comma 6 4 2" xfId="363" xr:uid="{00000000-0005-0000-0000-00006A010000}"/>
    <cellStyle name="Comma 6 4 2 10" xfId="5962" xr:uid="{00000000-0005-0000-0000-000099030000}"/>
    <cellStyle name="Comma 6 4 2 11" xfId="14042" xr:uid="{00000000-0005-0000-0000-000099030000}"/>
    <cellStyle name="Comma 6 4 2 2" xfId="1133" xr:uid="{00000000-0005-0000-0000-0000B0020000}"/>
    <cellStyle name="Comma 6 4 2 2 2" xfId="1791" xr:uid="{00000000-0005-0000-0000-0000B1020000}"/>
    <cellStyle name="Comma 6 4 2 2 2 2" xfId="3441" xr:uid="{00000000-0005-0000-0000-0000B2020000}"/>
    <cellStyle name="Comma 6 4 2 2 2 2 2" xfId="9900" xr:uid="{00000000-0005-0000-0000-00009C030000}"/>
    <cellStyle name="Comma 6 4 2 2 2 2 3" xfId="17978" xr:uid="{00000000-0005-0000-0000-00009C030000}"/>
    <cellStyle name="Comma 6 4 2 2 2 3" xfId="5104" xr:uid="{00000000-0005-0000-0000-0000B3020000}"/>
    <cellStyle name="Comma 6 4 2 2 2 3 2" xfId="11491" xr:uid="{00000000-0005-0000-0000-00009D030000}"/>
    <cellStyle name="Comma 6 4 2 2 2 3 3" xfId="19569" xr:uid="{00000000-0005-0000-0000-00009D030000}"/>
    <cellStyle name="Comma 6 4 2 2 2 4" xfId="8305" xr:uid="{00000000-0005-0000-0000-00009E030000}"/>
    <cellStyle name="Comma 6 4 2 2 2 4 2" xfId="16383" xr:uid="{00000000-0005-0000-0000-00009E030000}"/>
    <cellStyle name="Comma 6 4 2 2 2 5" xfId="12882" xr:uid="{00000000-0005-0000-0000-00009F030000}"/>
    <cellStyle name="Comma 6 4 2 2 2 5 2" xfId="20920" xr:uid="{00000000-0005-0000-0000-00009F030000}"/>
    <cellStyle name="Comma 6 4 2 2 2 6" xfId="6695" xr:uid="{00000000-0005-0000-0000-00009B030000}"/>
    <cellStyle name="Comma 6 4 2 2 2 7" xfId="14775" xr:uid="{00000000-0005-0000-0000-00009B030000}"/>
    <cellStyle name="Comma 6 4 2 2 3" xfId="2318" xr:uid="{00000000-0005-0000-0000-0000B4020000}"/>
    <cellStyle name="Comma 6 4 2 2 3 2" xfId="3968" xr:uid="{00000000-0005-0000-0000-0000B5020000}"/>
    <cellStyle name="Comma 6 4 2 2 3 2 2" xfId="10427" xr:uid="{00000000-0005-0000-0000-0000A1030000}"/>
    <cellStyle name="Comma 6 4 2 2 3 2 3" xfId="18505" xr:uid="{00000000-0005-0000-0000-0000A1030000}"/>
    <cellStyle name="Comma 6 4 2 2 3 3" xfId="5631" xr:uid="{00000000-0005-0000-0000-0000B6020000}"/>
    <cellStyle name="Comma 6 4 2 2 3 3 2" xfId="12018" xr:uid="{00000000-0005-0000-0000-0000A2030000}"/>
    <cellStyle name="Comma 6 4 2 2 3 3 3" xfId="20096" xr:uid="{00000000-0005-0000-0000-0000A2030000}"/>
    <cellStyle name="Comma 6 4 2 2 3 4" xfId="8832" xr:uid="{00000000-0005-0000-0000-0000A3030000}"/>
    <cellStyle name="Comma 6 4 2 2 3 4 2" xfId="16910" xr:uid="{00000000-0005-0000-0000-0000A3030000}"/>
    <cellStyle name="Comma 6 4 2 2 3 5" xfId="7222" xr:uid="{00000000-0005-0000-0000-0000A0030000}"/>
    <cellStyle name="Comma 6 4 2 2 3 6" xfId="15302" xr:uid="{00000000-0005-0000-0000-0000A0030000}"/>
    <cellStyle name="Comma 6 4 2 2 4" xfId="2884" xr:uid="{00000000-0005-0000-0000-0000B7020000}"/>
    <cellStyle name="Comma 6 4 2 2 4 2" xfId="9373" xr:uid="{00000000-0005-0000-0000-0000A4030000}"/>
    <cellStyle name="Comma 6 4 2 2 4 3" xfId="17451" xr:uid="{00000000-0005-0000-0000-0000A4030000}"/>
    <cellStyle name="Comma 6 4 2 2 5" xfId="4577" xr:uid="{00000000-0005-0000-0000-0000B8020000}"/>
    <cellStyle name="Comma 6 4 2 2 5 2" xfId="10964" xr:uid="{00000000-0005-0000-0000-0000A5030000}"/>
    <cellStyle name="Comma 6 4 2 2 5 3" xfId="19042" xr:uid="{00000000-0005-0000-0000-0000A5030000}"/>
    <cellStyle name="Comma 6 4 2 2 6" xfId="7778" xr:uid="{00000000-0005-0000-0000-0000A6030000}"/>
    <cellStyle name="Comma 6 4 2 2 6 2" xfId="15856" xr:uid="{00000000-0005-0000-0000-0000A6030000}"/>
    <cellStyle name="Comma 6 4 2 2 7" xfId="12437" xr:uid="{00000000-0005-0000-0000-0000A7030000}"/>
    <cellStyle name="Comma 6 4 2 2 7 2" xfId="20506" xr:uid="{00000000-0005-0000-0000-0000A7030000}"/>
    <cellStyle name="Comma 6 4 2 2 8" xfId="6168" xr:uid="{00000000-0005-0000-0000-00009A030000}"/>
    <cellStyle name="Comma 6 4 2 2 9" xfId="14248" xr:uid="{00000000-0005-0000-0000-00009A030000}"/>
    <cellStyle name="Comma 6 4 2 3" xfId="1586" xr:uid="{00000000-0005-0000-0000-0000B9020000}"/>
    <cellStyle name="Comma 6 4 2 3 2" xfId="3235" xr:uid="{00000000-0005-0000-0000-0000BA020000}"/>
    <cellStyle name="Comma 6 4 2 3 2 2" xfId="9694" xr:uid="{00000000-0005-0000-0000-0000A9030000}"/>
    <cellStyle name="Comma 6 4 2 3 2 3" xfId="17772" xr:uid="{00000000-0005-0000-0000-0000A9030000}"/>
    <cellStyle name="Comma 6 4 2 3 3" xfId="4898" xr:uid="{00000000-0005-0000-0000-0000BB020000}"/>
    <cellStyle name="Comma 6 4 2 3 3 2" xfId="11285" xr:uid="{00000000-0005-0000-0000-0000AA030000}"/>
    <cellStyle name="Comma 6 4 2 3 3 3" xfId="19363" xr:uid="{00000000-0005-0000-0000-0000AA030000}"/>
    <cellStyle name="Comma 6 4 2 3 4" xfId="8099" xr:uid="{00000000-0005-0000-0000-0000AB030000}"/>
    <cellStyle name="Comma 6 4 2 3 4 2" xfId="16177" xr:uid="{00000000-0005-0000-0000-0000AB030000}"/>
    <cellStyle name="Comma 6 4 2 3 5" xfId="12883" xr:uid="{00000000-0005-0000-0000-0000AC030000}"/>
    <cellStyle name="Comma 6 4 2 3 5 2" xfId="20921" xr:uid="{00000000-0005-0000-0000-0000AC030000}"/>
    <cellStyle name="Comma 6 4 2 3 6" xfId="6489" xr:uid="{00000000-0005-0000-0000-0000A8030000}"/>
    <cellStyle name="Comma 6 4 2 3 7" xfId="14569" xr:uid="{00000000-0005-0000-0000-0000A8030000}"/>
    <cellStyle name="Comma 6 4 2 4" xfId="2112" xr:uid="{00000000-0005-0000-0000-0000BC020000}"/>
    <cellStyle name="Comma 6 4 2 4 2" xfId="3762" xr:uid="{00000000-0005-0000-0000-0000BD020000}"/>
    <cellStyle name="Comma 6 4 2 4 2 2" xfId="10221" xr:uid="{00000000-0005-0000-0000-0000AE030000}"/>
    <cellStyle name="Comma 6 4 2 4 2 3" xfId="18299" xr:uid="{00000000-0005-0000-0000-0000AE030000}"/>
    <cellStyle name="Comma 6 4 2 4 3" xfId="5425" xr:uid="{00000000-0005-0000-0000-0000BE020000}"/>
    <cellStyle name="Comma 6 4 2 4 3 2" xfId="11812" xr:uid="{00000000-0005-0000-0000-0000AF030000}"/>
    <cellStyle name="Comma 6 4 2 4 3 3" xfId="19890" xr:uid="{00000000-0005-0000-0000-0000AF030000}"/>
    <cellStyle name="Comma 6 4 2 4 4" xfId="8626" xr:uid="{00000000-0005-0000-0000-0000B0030000}"/>
    <cellStyle name="Comma 6 4 2 4 4 2" xfId="16704" xr:uid="{00000000-0005-0000-0000-0000B0030000}"/>
    <cellStyle name="Comma 6 4 2 4 5" xfId="12881" xr:uid="{00000000-0005-0000-0000-0000B1030000}"/>
    <cellStyle name="Comma 6 4 2 4 5 2" xfId="20919" xr:uid="{00000000-0005-0000-0000-0000B1030000}"/>
    <cellStyle name="Comma 6 4 2 4 6" xfId="7016" xr:uid="{00000000-0005-0000-0000-0000AD030000}"/>
    <cellStyle name="Comma 6 4 2 4 7" xfId="15096" xr:uid="{00000000-0005-0000-0000-0000AD030000}"/>
    <cellStyle name="Comma 6 4 2 5" xfId="2429" xr:uid="{00000000-0005-0000-0000-0000BF020000}"/>
    <cellStyle name="Comma 6 4 2 5 2" xfId="8943" xr:uid="{00000000-0005-0000-0000-0000B2030000}"/>
    <cellStyle name="Comma 6 4 2 5 3" xfId="17021" xr:uid="{00000000-0005-0000-0000-0000B2030000}"/>
    <cellStyle name="Comma 6 4 2 6" xfId="4371" xr:uid="{00000000-0005-0000-0000-0000C0020000}"/>
    <cellStyle name="Comma 6 4 2 6 2" xfId="10758" xr:uid="{00000000-0005-0000-0000-0000B3030000}"/>
    <cellStyle name="Comma 6 4 2 6 3" xfId="18836" xr:uid="{00000000-0005-0000-0000-0000B3030000}"/>
    <cellStyle name="Comma 6 4 2 7" xfId="7572" xr:uid="{00000000-0005-0000-0000-0000B4030000}"/>
    <cellStyle name="Comma 6 4 2 7 2" xfId="15650" xr:uid="{00000000-0005-0000-0000-0000B4030000}"/>
    <cellStyle name="Comma 6 4 2 8" xfId="12133" xr:uid="{00000000-0005-0000-0000-0000B5030000}"/>
    <cellStyle name="Comma 6 4 2 8 2" xfId="20208" xr:uid="{00000000-0005-0000-0000-0000B5030000}"/>
    <cellStyle name="Comma 6 4 2 9" xfId="13527" xr:uid="{00000000-0005-0000-0000-0000B6030000}"/>
    <cellStyle name="Comma 6 4 2 9 2" xfId="21524" xr:uid="{00000000-0005-0000-0000-0000B6030000}"/>
    <cellStyle name="Comma 6 4 3" xfId="984" xr:uid="{00000000-0005-0000-0000-0000C1020000}"/>
    <cellStyle name="Comma 6 4 3 2" xfId="1618" xr:uid="{00000000-0005-0000-0000-0000C2020000}"/>
    <cellStyle name="Comma 6 4 3 2 2" xfId="3267" xr:uid="{00000000-0005-0000-0000-0000C3020000}"/>
    <cellStyle name="Comma 6 4 3 2 2 2" xfId="12885" xr:uid="{00000000-0005-0000-0000-0000BA030000}"/>
    <cellStyle name="Comma 6 4 3 2 2 2 2" xfId="20923" xr:uid="{00000000-0005-0000-0000-0000BA030000}"/>
    <cellStyle name="Comma 6 4 3 2 2 3" xfId="9726" xr:uid="{00000000-0005-0000-0000-0000B9030000}"/>
    <cellStyle name="Comma 6 4 3 2 2 4" xfId="17804" xr:uid="{00000000-0005-0000-0000-0000B9030000}"/>
    <cellStyle name="Comma 6 4 3 2 3" xfId="4930" xr:uid="{00000000-0005-0000-0000-0000C4020000}"/>
    <cellStyle name="Comma 6 4 3 2 3 2" xfId="11317" xr:uid="{00000000-0005-0000-0000-0000BB030000}"/>
    <cellStyle name="Comma 6 4 3 2 3 3" xfId="19395" xr:uid="{00000000-0005-0000-0000-0000BB030000}"/>
    <cellStyle name="Comma 6 4 3 2 4" xfId="8131" xr:uid="{00000000-0005-0000-0000-0000BC030000}"/>
    <cellStyle name="Comma 6 4 3 2 4 2" xfId="16209" xr:uid="{00000000-0005-0000-0000-0000BC030000}"/>
    <cellStyle name="Comma 6 4 3 2 5" xfId="12438" xr:uid="{00000000-0005-0000-0000-0000BD030000}"/>
    <cellStyle name="Comma 6 4 3 2 5 2" xfId="20507" xr:uid="{00000000-0005-0000-0000-0000BD030000}"/>
    <cellStyle name="Comma 6 4 3 2 6" xfId="6521" xr:uid="{00000000-0005-0000-0000-0000B8030000}"/>
    <cellStyle name="Comma 6 4 3 2 7" xfId="14601" xr:uid="{00000000-0005-0000-0000-0000B8030000}"/>
    <cellStyle name="Comma 6 4 3 3" xfId="2144" xr:uid="{00000000-0005-0000-0000-0000C5020000}"/>
    <cellStyle name="Comma 6 4 3 3 2" xfId="3794" xr:uid="{00000000-0005-0000-0000-0000C6020000}"/>
    <cellStyle name="Comma 6 4 3 3 2 2" xfId="10253" xr:uid="{00000000-0005-0000-0000-0000BF030000}"/>
    <cellStyle name="Comma 6 4 3 3 2 3" xfId="18331" xr:uid="{00000000-0005-0000-0000-0000BF030000}"/>
    <cellStyle name="Comma 6 4 3 3 3" xfId="5457" xr:uid="{00000000-0005-0000-0000-0000C7020000}"/>
    <cellStyle name="Comma 6 4 3 3 3 2" xfId="11844" xr:uid="{00000000-0005-0000-0000-0000C0030000}"/>
    <cellStyle name="Comma 6 4 3 3 3 3" xfId="19922" xr:uid="{00000000-0005-0000-0000-0000C0030000}"/>
    <cellStyle name="Comma 6 4 3 3 4" xfId="8658" xr:uid="{00000000-0005-0000-0000-0000C1030000}"/>
    <cellStyle name="Comma 6 4 3 3 4 2" xfId="16736" xr:uid="{00000000-0005-0000-0000-0000C1030000}"/>
    <cellStyle name="Comma 6 4 3 3 5" xfId="12886" xr:uid="{00000000-0005-0000-0000-0000C2030000}"/>
    <cellStyle name="Comma 6 4 3 3 5 2" xfId="20924" xr:uid="{00000000-0005-0000-0000-0000C2030000}"/>
    <cellStyle name="Comma 6 4 3 3 6" xfId="7048" xr:uid="{00000000-0005-0000-0000-0000BE030000}"/>
    <cellStyle name="Comma 6 4 3 3 7" xfId="15128" xr:uid="{00000000-0005-0000-0000-0000BE030000}"/>
    <cellStyle name="Comma 6 4 3 4" xfId="2749" xr:uid="{00000000-0005-0000-0000-0000C8020000}"/>
    <cellStyle name="Comma 6 4 3 4 2" xfId="12884" xr:uid="{00000000-0005-0000-0000-0000C4030000}"/>
    <cellStyle name="Comma 6 4 3 4 2 2" xfId="20922" xr:uid="{00000000-0005-0000-0000-0000C4030000}"/>
    <cellStyle name="Comma 6 4 3 4 3" xfId="9238" xr:uid="{00000000-0005-0000-0000-0000C3030000}"/>
    <cellStyle name="Comma 6 4 3 4 4" xfId="17316" xr:uid="{00000000-0005-0000-0000-0000C3030000}"/>
    <cellStyle name="Comma 6 4 3 5" xfId="4403" xr:uid="{00000000-0005-0000-0000-0000C9020000}"/>
    <cellStyle name="Comma 6 4 3 5 2" xfId="10790" xr:uid="{00000000-0005-0000-0000-0000C5030000}"/>
    <cellStyle name="Comma 6 4 3 5 3" xfId="18868" xr:uid="{00000000-0005-0000-0000-0000C5030000}"/>
    <cellStyle name="Comma 6 4 3 6" xfId="7604" xr:uid="{00000000-0005-0000-0000-0000C6030000}"/>
    <cellStyle name="Comma 6 4 3 6 2" xfId="15682" xr:uid="{00000000-0005-0000-0000-0000C6030000}"/>
    <cellStyle name="Comma 6 4 3 7" xfId="12395" xr:uid="{00000000-0005-0000-0000-0000C7030000}"/>
    <cellStyle name="Comma 6 4 3 7 2" xfId="20466" xr:uid="{00000000-0005-0000-0000-0000C7030000}"/>
    <cellStyle name="Comma 6 4 3 8" xfId="5994" xr:uid="{00000000-0005-0000-0000-0000B7030000}"/>
    <cellStyle name="Comma 6 4 3 9" xfId="14074" xr:uid="{00000000-0005-0000-0000-0000B7030000}"/>
    <cellStyle name="Comma 6 4 4" xfId="1370" xr:uid="{00000000-0005-0000-0000-0000CA020000}"/>
    <cellStyle name="Comma 6 4 4 2" xfId="3019" xr:uid="{00000000-0005-0000-0000-0000CB020000}"/>
    <cellStyle name="Comma 6 4 4 2 2" xfId="12887" xr:uid="{00000000-0005-0000-0000-0000CA030000}"/>
    <cellStyle name="Comma 6 4 4 2 2 2" xfId="20925" xr:uid="{00000000-0005-0000-0000-0000CA030000}"/>
    <cellStyle name="Comma 6 4 4 2 3" xfId="9478" xr:uid="{00000000-0005-0000-0000-0000C9030000}"/>
    <cellStyle name="Comma 6 4 4 2 4" xfId="17556" xr:uid="{00000000-0005-0000-0000-0000C9030000}"/>
    <cellStyle name="Comma 6 4 4 3" xfId="4682" xr:uid="{00000000-0005-0000-0000-0000CC020000}"/>
    <cellStyle name="Comma 6 4 4 3 2" xfId="11069" xr:uid="{00000000-0005-0000-0000-0000CB030000}"/>
    <cellStyle name="Comma 6 4 4 3 3" xfId="19147" xr:uid="{00000000-0005-0000-0000-0000CB030000}"/>
    <cellStyle name="Comma 6 4 4 4" xfId="7883" xr:uid="{00000000-0005-0000-0000-0000CC030000}"/>
    <cellStyle name="Comma 6 4 4 4 2" xfId="15961" xr:uid="{00000000-0005-0000-0000-0000CC030000}"/>
    <cellStyle name="Comma 6 4 4 5" xfId="12436" xr:uid="{00000000-0005-0000-0000-0000CD030000}"/>
    <cellStyle name="Comma 6 4 4 5 2" xfId="20505" xr:uid="{00000000-0005-0000-0000-0000CD030000}"/>
    <cellStyle name="Comma 6 4 4 6" xfId="6273" xr:uid="{00000000-0005-0000-0000-0000C8030000}"/>
    <cellStyle name="Comma 6 4 4 7" xfId="14353" xr:uid="{00000000-0005-0000-0000-0000C8030000}"/>
    <cellStyle name="Comma 6 4 5" xfId="1896" xr:uid="{00000000-0005-0000-0000-0000CD020000}"/>
    <cellStyle name="Comma 6 4 5 2" xfId="3546" xr:uid="{00000000-0005-0000-0000-0000CE020000}"/>
    <cellStyle name="Comma 6 4 5 2 2" xfId="10005" xr:uid="{00000000-0005-0000-0000-0000CF030000}"/>
    <cellStyle name="Comma 6 4 5 2 3" xfId="18083" xr:uid="{00000000-0005-0000-0000-0000CF030000}"/>
    <cellStyle name="Comma 6 4 5 3" xfId="5209" xr:uid="{00000000-0005-0000-0000-0000CF020000}"/>
    <cellStyle name="Comma 6 4 5 3 2" xfId="11596" xr:uid="{00000000-0005-0000-0000-0000D0030000}"/>
    <cellStyle name="Comma 6 4 5 3 3" xfId="19674" xr:uid="{00000000-0005-0000-0000-0000D0030000}"/>
    <cellStyle name="Comma 6 4 5 4" xfId="8410" xr:uid="{00000000-0005-0000-0000-0000D1030000}"/>
    <cellStyle name="Comma 6 4 5 4 2" xfId="16488" xr:uid="{00000000-0005-0000-0000-0000D1030000}"/>
    <cellStyle name="Comma 6 4 5 5" xfId="12888" xr:uid="{00000000-0005-0000-0000-0000D2030000}"/>
    <cellStyle name="Comma 6 4 5 5 2" xfId="20926" xr:uid="{00000000-0005-0000-0000-0000D2030000}"/>
    <cellStyle name="Comma 6 4 5 6" xfId="6800" xr:uid="{00000000-0005-0000-0000-0000CE030000}"/>
    <cellStyle name="Comma 6 4 5 7" xfId="14880" xr:uid="{00000000-0005-0000-0000-0000CE030000}"/>
    <cellStyle name="Comma 6 4 6" xfId="2428" xr:uid="{00000000-0005-0000-0000-0000D0020000}"/>
    <cellStyle name="Comma 6 4 6 2" xfId="12675" xr:uid="{00000000-0005-0000-0000-0000D4030000}"/>
    <cellStyle name="Comma 6 4 6 2 2" xfId="20739" xr:uid="{00000000-0005-0000-0000-0000D4030000}"/>
    <cellStyle name="Comma 6 4 6 3" xfId="8942" xr:uid="{00000000-0005-0000-0000-0000D3030000}"/>
    <cellStyle name="Comma 6 4 6 4" xfId="17020" xr:uid="{00000000-0005-0000-0000-0000D3030000}"/>
    <cellStyle name="Comma 6 4 7" xfId="4155" xr:uid="{00000000-0005-0000-0000-0000D1020000}"/>
    <cellStyle name="Comma 6 4 7 2" xfId="10542" xr:uid="{00000000-0005-0000-0000-0000D5030000}"/>
    <cellStyle name="Comma 6 4 7 3" xfId="18620" xr:uid="{00000000-0005-0000-0000-0000D5030000}"/>
    <cellStyle name="Comma 6 4 8" xfId="7356" xr:uid="{00000000-0005-0000-0000-0000D6030000}"/>
    <cellStyle name="Comma 6 4 8 2" xfId="15434" xr:uid="{00000000-0005-0000-0000-0000D6030000}"/>
    <cellStyle name="Comma 6 4 9" xfId="12132" xr:uid="{00000000-0005-0000-0000-0000D7030000}"/>
    <cellStyle name="Comma 6 4 9 2" xfId="20207" xr:uid="{00000000-0005-0000-0000-0000D7030000}"/>
    <cellStyle name="Comma 6 5" xfId="12109" xr:uid="{00000000-0005-0000-0000-0000D8030000}"/>
    <cellStyle name="Comma 6 5 2" xfId="12439" xr:uid="{00000000-0005-0000-0000-0000D9030000}"/>
    <cellStyle name="Comma 6 5 2 2" xfId="12890" xr:uid="{00000000-0005-0000-0000-0000DA030000}"/>
    <cellStyle name="Comma 6 5 2 2 2" xfId="20928" xr:uid="{00000000-0005-0000-0000-0000DA030000}"/>
    <cellStyle name="Comma 6 5 2 3" xfId="20508" xr:uid="{00000000-0005-0000-0000-0000D9030000}"/>
    <cellStyle name="Comma 6 5 3" xfId="12891" xr:uid="{00000000-0005-0000-0000-0000DB030000}"/>
    <cellStyle name="Comma 6 5 3 2" xfId="20929" xr:uid="{00000000-0005-0000-0000-0000DB030000}"/>
    <cellStyle name="Comma 6 5 4" xfId="12889" xr:uid="{00000000-0005-0000-0000-0000DC030000}"/>
    <cellStyle name="Comma 6 5 4 2" xfId="20927" xr:uid="{00000000-0005-0000-0000-0000DC030000}"/>
    <cellStyle name="Comma 6 5 5" xfId="20187" xr:uid="{00000000-0005-0000-0000-0000D8030000}"/>
    <cellStyle name="Comma 7" xfId="364" xr:uid="{00000000-0005-0000-0000-00006B010000}"/>
    <cellStyle name="Comma 7 10" xfId="1107" xr:uid="{00000000-0005-0000-0000-0000D3020000}"/>
    <cellStyle name="Comma 7 10 2" xfId="1765" xr:uid="{00000000-0005-0000-0000-0000D4020000}"/>
    <cellStyle name="Comma 7 10 2 2" xfId="3415" xr:uid="{00000000-0005-0000-0000-0000D5020000}"/>
    <cellStyle name="Comma 7 10 2 2 2" xfId="9874" xr:uid="{00000000-0005-0000-0000-0000E0030000}"/>
    <cellStyle name="Comma 7 10 2 2 3" xfId="17952" xr:uid="{00000000-0005-0000-0000-0000E0030000}"/>
    <cellStyle name="Comma 7 10 2 3" xfId="5078" xr:uid="{00000000-0005-0000-0000-0000D6020000}"/>
    <cellStyle name="Comma 7 10 2 3 2" xfId="11465" xr:uid="{00000000-0005-0000-0000-0000E1030000}"/>
    <cellStyle name="Comma 7 10 2 3 3" xfId="19543" xr:uid="{00000000-0005-0000-0000-0000E1030000}"/>
    <cellStyle name="Comma 7 10 2 4" xfId="8279" xr:uid="{00000000-0005-0000-0000-0000E2030000}"/>
    <cellStyle name="Comma 7 10 2 4 2" xfId="16357" xr:uid="{00000000-0005-0000-0000-0000E2030000}"/>
    <cellStyle name="Comma 7 10 2 5" xfId="6669" xr:uid="{00000000-0005-0000-0000-0000DF030000}"/>
    <cellStyle name="Comma 7 10 2 6" xfId="14749" xr:uid="{00000000-0005-0000-0000-0000DF030000}"/>
    <cellStyle name="Comma 7 10 3" xfId="2292" xr:uid="{00000000-0005-0000-0000-0000D7020000}"/>
    <cellStyle name="Comma 7 10 3 2" xfId="3942" xr:uid="{00000000-0005-0000-0000-0000D8020000}"/>
    <cellStyle name="Comma 7 10 3 2 2" xfId="10401" xr:uid="{00000000-0005-0000-0000-0000E4030000}"/>
    <cellStyle name="Comma 7 10 3 2 3" xfId="18479" xr:uid="{00000000-0005-0000-0000-0000E4030000}"/>
    <cellStyle name="Comma 7 10 3 3" xfId="5605" xr:uid="{00000000-0005-0000-0000-0000D9020000}"/>
    <cellStyle name="Comma 7 10 3 3 2" xfId="11992" xr:uid="{00000000-0005-0000-0000-0000E5030000}"/>
    <cellStyle name="Comma 7 10 3 3 3" xfId="20070" xr:uid="{00000000-0005-0000-0000-0000E5030000}"/>
    <cellStyle name="Comma 7 10 3 4" xfId="8806" xr:uid="{00000000-0005-0000-0000-0000E6030000}"/>
    <cellStyle name="Comma 7 10 3 4 2" xfId="16884" xr:uid="{00000000-0005-0000-0000-0000E6030000}"/>
    <cellStyle name="Comma 7 10 3 5" xfId="7196" xr:uid="{00000000-0005-0000-0000-0000E3030000}"/>
    <cellStyle name="Comma 7 10 3 6" xfId="15276" xr:uid="{00000000-0005-0000-0000-0000E3030000}"/>
    <cellStyle name="Comma 7 10 4" xfId="2858" xr:uid="{00000000-0005-0000-0000-0000DA020000}"/>
    <cellStyle name="Comma 7 10 4 2" xfId="9347" xr:uid="{00000000-0005-0000-0000-0000E7030000}"/>
    <cellStyle name="Comma 7 10 4 3" xfId="17425" xr:uid="{00000000-0005-0000-0000-0000E7030000}"/>
    <cellStyle name="Comma 7 10 5" xfId="4551" xr:uid="{00000000-0005-0000-0000-0000DB020000}"/>
    <cellStyle name="Comma 7 10 5 2" xfId="10938" xr:uid="{00000000-0005-0000-0000-0000E8030000}"/>
    <cellStyle name="Comma 7 10 5 3" xfId="19016" xr:uid="{00000000-0005-0000-0000-0000E8030000}"/>
    <cellStyle name="Comma 7 10 6" xfId="7752" xr:uid="{00000000-0005-0000-0000-0000E9030000}"/>
    <cellStyle name="Comma 7 10 6 2" xfId="15830" xr:uid="{00000000-0005-0000-0000-0000E9030000}"/>
    <cellStyle name="Comma 7 10 7" xfId="12892" xr:uid="{00000000-0005-0000-0000-0000EA030000}"/>
    <cellStyle name="Comma 7 10 7 2" xfId="20930" xr:uid="{00000000-0005-0000-0000-0000EA030000}"/>
    <cellStyle name="Comma 7 10 8" xfId="6142" xr:uid="{00000000-0005-0000-0000-0000DE030000}"/>
    <cellStyle name="Comma 7 10 9" xfId="14222" xr:uid="{00000000-0005-0000-0000-0000DE030000}"/>
    <cellStyle name="Comma 7 11" xfId="1371" xr:uid="{00000000-0005-0000-0000-0000DC020000}"/>
    <cellStyle name="Comma 7 11 2" xfId="3020" xr:uid="{00000000-0005-0000-0000-0000DD020000}"/>
    <cellStyle name="Comma 7 11 2 2" xfId="9479" xr:uid="{00000000-0005-0000-0000-0000EC030000}"/>
    <cellStyle name="Comma 7 11 2 3" xfId="17557" xr:uid="{00000000-0005-0000-0000-0000EC030000}"/>
    <cellStyle name="Comma 7 11 3" xfId="4683" xr:uid="{00000000-0005-0000-0000-0000DE020000}"/>
    <cellStyle name="Comma 7 11 3 2" xfId="11070" xr:uid="{00000000-0005-0000-0000-0000ED030000}"/>
    <cellStyle name="Comma 7 11 3 3" xfId="19148" xr:uid="{00000000-0005-0000-0000-0000ED030000}"/>
    <cellStyle name="Comma 7 11 4" xfId="7884" xr:uid="{00000000-0005-0000-0000-0000EE030000}"/>
    <cellStyle name="Comma 7 11 4 2" xfId="15962" xr:uid="{00000000-0005-0000-0000-0000EE030000}"/>
    <cellStyle name="Comma 7 11 5" xfId="12676" xr:uid="{00000000-0005-0000-0000-0000EF030000}"/>
    <cellStyle name="Comma 7 11 5 2" xfId="20740" xr:uid="{00000000-0005-0000-0000-0000EF030000}"/>
    <cellStyle name="Comma 7 11 6" xfId="6274" xr:uid="{00000000-0005-0000-0000-0000EB030000}"/>
    <cellStyle name="Comma 7 11 7" xfId="14354" xr:uid="{00000000-0005-0000-0000-0000EB030000}"/>
    <cellStyle name="Comma 7 12" xfId="1897" xr:uid="{00000000-0005-0000-0000-0000DF020000}"/>
    <cellStyle name="Comma 7 12 2" xfId="3547" xr:uid="{00000000-0005-0000-0000-0000E0020000}"/>
    <cellStyle name="Comma 7 12 2 2" xfId="10006" xr:uid="{00000000-0005-0000-0000-0000F1030000}"/>
    <cellStyle name="Comma 7 12 2 3" xfId="18084" xr:uid="{00000000-0005-0000-0000-0000F1030000}"/>
    <cellStyle name="Comma 7 12 3" xfId="5210" xr:uid="{00000000-0005-0000-0000-0000E1020000}"/>
    <cellStyle name="Comma 7 12 3 2" xfId="11597" xr:uid="{00000000-0005-0000-0000-0000F2030000}"/>
    <cellStyle name="Comma 7 12 3 3" xfId="19675" xr:uid="{00000000-0005-0000-0000-0000F2030000}"/>
    <cellStyle name="Comma 7 12 4" xfId="8411" xr:uid="{00000000-0005-0000-0000-0000F3030000}"/>
    <cellStyle name="Comma 7 12 4 2" xfId="16489" xr:uid="{00000000-0005-0000-0000-0000F3030000}"/>
    <cellStyle name="Comma 7 12 5" xfId="6801" xr:uid="{00000000-0005-0000-0000-0000F0030000}"/>
    <cellStyle name="Comma 7 12 6" xfId="14881" xr:uid="{00000000-0005-0000-0000-0000F0030000}"/>
    <cellStyle name="Comma 7 13" xfId="2430" xr:uid="{00000000-0005-0000-0000-0000E2020000}"/>
    <cellStyle name="Comma 7 13 2" xfId="8944" xr:uid="{00000000-0005-0000-0000-0000F4030000}"/>
    <cellStyle name="Comma 7 13 3" xfId="17022" xr:uid="{00000000-0005-0000-0000-0000F4030000}"/>
    <cellStyle name="Comma 7 14" xfId="4156" xr:uid="{00000000-0005-0000-0000-0000E3020000}"/>
    <cellStyle name="Comma 7 14 2" xfId="10543" xr:uid="{00000000-0005-0000-0000-0000F5030000}"/>
    <cellStyle name="Comma 7 14 3" xfId="18621" xr:uid="{00000000-0005-0000-0000-0000F5030000}"/>
    <cellStyle name="Comma 7 15" xfId="7357" xr:uid="{00000000-0005-0000-0000-0000F6030000}"/>
    <cellStyle name="Comma 7 15 2" xfId="15435" xr:uid="{00000000-0005-0000-0000-0000F6030000}"/>
    <cellStyle name="Comma 7 16" xfId="12134" xr:uid="{00000000-0005-0000-0000-0000F7030000}"/>
    <cellStyle name="Comma 7 16 2" xfId="20209" xr:uid="{00000000-0005-0000-0000-0000F7030000}"/>
    <cellStyle name="Comma 7 17" xfId="13528" xr:uid="{00000000-0005-0000-0000-0000F8030000}"/>
    <cellStyle name="Comma 7 17 2" xfId="21525" xr:uid="{00000000-0005-0000-0000-0000F8030000}"/>
    <cellStyle name="Comma 7 18" xfId="5747" xr:uid="{00000000-0005-0000-0000-0000DD030000}"/>
    <cellStyle name="Comma 7 19" xfId="13827" xr:uid="{00000000-0005-0000-0000-0000DD030000}"/>
    <cellStyle name="Comma 7 2" xfId="365" xr:uid="{00000000-0005-0000-0000-00006C010000}"/>
    <cellStyle name="Comma 7 2 10" xfId="12135" xr:uid="{00000000-0005-0000-0000-0000FA030000}"/>
    <cellStyle name="Comma 7 2 10 2" xfId="20210" xr:uid="{00000000-0005-0000-0000-0000FA030000}"/>
    <cellStyle name="Comma 7 2 11" xfId="13529" xr:uid="{00000000-0005-0000-0000-0000FB030000}"/>
    <cellStyle name="Comma 7 2 11 2" xfId="21526" xr:uid="{00000000-0005-0000-0000-0000FB030000}"/>
    <cellStyle name="Comma 7 2 12" xfId="5748" xr:uid="{00000000-0005-0000-0000-0000F9030000}"/>
    <cellStyle name="Comma 7 2 13" xfId="13828" xr:uid="{00000000-0005-0000-0000-0000F9030000}"/>
    <cellStyle name="Comma 7 2 2" xfId="366" xr:uid="{00000000-0005-0000-0000-00006D010000}"/>
    <cellStyle name="Comma 7 2 2 10" xfId="5749" xr:uid="{00000000-0005-0000-0000-0000FC030000}"/>
    <cellStyle name="Comma 7 2 2 11" xfId="13829" xr:uid="{00000000-0005-0000-0000-0000FC030000}"/>
    <cellStyle name="Comma 7 2 2 2" xfId="367" xr:uid="{00000000-0005-0000-0000-00006E010000}"/>
    <cellStyle name="Comma 7 2 2 2 10" xfId="14077" xr:uid="{00000000-0005-0000-0000-0000FD030000}"/>
    <cellStyle name="Comma 7 2 2 2 2" xfId="1621" xr:uid="{00000000-0005-0000-0000-0000E7020000}"/>
    <cellStyle name="Comma 7 2 2 2 2 2" xfId="3270" xr:uid="{00000000-0005-0000-0000-0000E8020000}"/>
    <cellStyle name="Comma 7 2 2 2 2 2 2" xfId="12894" xr:uid="{00000000-0005-0000-0000-000000040000}"/>
    <cellStyle name="Comma 7 2 2 2 2 2 2 2" xfId="20932" xr:uid="{00000000-0005-0000-0000-000000040000}"/>
    <cellStyle name="Comma 7 2 2 2 2 2 3" xfId="9729" xr:uid="{00000000-0005-0000-0000-0000FF030000}"/>
    <cellStyle name="Comma 7 2 2 2 2 2 4" xfId="17807" xr:uid="{00000000-0005-0000-0000-0000FF030000}"/>
    <cellStyle name="Comma 7 2 2 2 2 3" xfId="4933" xr:uid="{00000000-0005-0000-0000-0000E9020000}"/>
    <cellStyle name="Comma 7 2 2 2 2 3 2" xfId="11320" xr:uid="{00000000-0005-0000-0000-000001040000}"/>
    <cellStyle name="Comma 7 2 2 2 2 3 3" xfId="19398" xr:uid="{00000000-0005-0000-0000-000001040000}"/>
    <cellStyle name="Comma 7 2 2 2 2 4" xfId="8134" xr:uid="{00000000-0005-0000-0000-000002040000}"/>
    <cellStyle name="Comma 7 2 2 2 2 4 2" xfId="16212" xr:uid="{00000000-0005-0000-0000-000002040000}"/>
    <cellStyle name="Comma 7 2 2 2 2 5" xfId="12442" xr:uid="{00000000-0005-0000-0000-000003040000}"/>
    <cellStyle name="Comma 7 2 2 2 2 5 2" xfId="20511" xr:uid="{00000000-0005-0000-0000-000003040000}"/>
    <cellStyle name="Comma 7 2 2 2 2 6" xfId="6524" xr:uid="{00000000-0005-0000-0000-0000FE030000}"/>
    <cellStyle name="Comma 7 2 2 2 2 7" xfId="14604" xr:uid="{00000000-0005-0000-0000-0000FE030000}"/>
    <cellStyle name="Comma 7 2 2 2 3" xfId="2147" xr:uid="{00000000-0005-0000-0000-0000EA020000}"/>
    <cellStyle name="Comma 7 2 2 2 3 2" xfId="3797" xr:uid="{00000000-0005-0000-0000-0000EB020000}"/>
    <cellStyle name="Comma 7 2 2 2 3 2 2" xfId="10256" xr:uid="{00000000-0005-0000-0000-000005040000}"/>
    <cellStyle name="Comma 7 2 2 2 3 2 3" xfId="18334" xr:uid="{00000000-0005-0000-0000-000005040000}"/>
    <cellStyle name="Comma 7 2 2 2 3 3" xfId="5460" xr:uid="{00000000-0005-0000-0000-0000EC020000}"/>
    <cellStyle name="Comma 7 2 2 2 3 3 2" xfId="11847" xr:uid="{00000000-0005-0000-0000-000006040000}"/>
    <cellStyle name="Comma 7 2 2 2 3 3 3" xfId="19925" xr:uid="{00000000-0005-0000-0000-000006040000}"/>
    <cellStyle name="Comma 7 2 2 2 3 4" xfId="8661" xr:uid="{00000000-0005-0000-0000-000007040000}"/>
    <cellStyle name="Comma 7 2 2 2 3 4 2" xfId="16739" xr:uid="{00000000-0005-0000-0000-000007040000}"/>
    <cellStyle name="Comma 7 2 2 2 3 5" xfId="12895" xr:uid="{00000000-0005-0000-0000-000008040000}"/>
    <cellStyle name="Comma 7 2 2 2 3 5 2" xfId="20933" xr:uid="{00000000-0005-0000-0000-000008040000}"/>
    <cellStyle name="Comma 7 2 2 2 3 6" xfId="7051" xr:uid="{00000000-0005-0000-0000-000004040000}"/>
    <cellStyle name="Comma 7 2 2 2 3 7" xfId="15131" xr:uid="{00000000-0005-0000-0000-000004040000}"/>
    <cellStyle name="Comma 7 2 2 2 4" xfId="2433" xr:uid="{00000000-0005-0000-0000-0000ED020000}"/>
    <cellStyle name="Comma 7 2 2 2 4 2" xfId="12893" xr:uid="{00000000-0005-0000-0000-00000A040000}"/>
    <cellStyle name="Comma 7 2 2 2 4 2 2" xfId="20931" xr:uid="{00000000-0005-0000-0000-00000A040000}"/>
    <cellStyle name="Comma 7 2 2 2 4 3" xfId="8947" xr:uid="{00000000-0005-0000-0000-000009040000}"/>
    <cellStyle name="Comma 7 2 2 2 4 4" xfId="17025" xr:uid="{00000000-0005-0000-0000-000009040000}"/>
    <cellStyle name="Comma 7 2 2 2 5" xfId="4406" xr:uid="{00000000-0005-0000-0000-0000EE020000}"/>
    <cellStyle name="Comma 7 2 2 2 5 2" xfId="10793" xr:uid="{00000000-0005-0000-0000-00000B040000}"/>
    <cellStyle name="Comma 7 2 2 2 5 3" xfId="18871" xr:uid="{00000000-0005-0000-0000-00000B040000}"/>
    <cellStyle name="Comma 7 2 2 2 6" xfId="7607" xr:uid="{00000000-0005-0000-0000-00000C040000}"/>
    <cellStyle name="Comma 7 2 2 2 6 2" xfId="15685" xr:uid="{00000000-0005-0000-0000-00000C040000}"/>
    <cellStyle name="Comma 7 2 2 2 7" xfId="12137" xr:uid="{00000000-0005-0000-0000-00000D040000}"/>
    <cellStyle name="Comma 7 2 2 2 7 2" xfId="20212" xr:uid="{00000000-0005-0000-0000-00000D040000}"/>
    <cellStyle name="Comma 7 2 2 2 8" xfId="13531" xr:uid="{00000000-0005-0000-0000-00000E040000}"/>
    <cellStyle name="Comma 7 2 2 2 8 2" xfId="21528" xr:uid="{00000000-0005-0000-0000-00000E040000}"/>
    <cellStyle name="Comma 7 2 2 2 9" xfId="5997" xr:uid="{00000000-0005-0000-0000-0000FD030000}"/>
    <cellStyle name="Comma 7 2 2 3" xfId="1373" xr:uid="{00000000-0005-0000-0000-0000EF020000}"/>
    <cellStyle name="Comma 7 2 2 3 2" xfId="3022" xr:uid="{00000000-0005-0000-0000-0000F0020000}"/>
    <cellStyle name="Comma 7 2 2 3 2 2" xfId="12896" xr:uid="{00000000-0005-0000-0000-000011040000}"/>
    <cellStyle name="Comma 7 2 2 3 2 2 2" xfId="20934" xr:uid="{00000000-0005-0000-0000-000011040000}"/>
    <cellStyle name="Comma 7 2 2 3 2 3" xfId="9481" xr:uid="{00000000-0005-0000-0000-000010040000}"/>
    <cellStyle name="Comma 7 2 2 3 2 4" xfId="17559" xr:uid="{00000000-0005-0000-0000-000010040000}"/>
    <cellStyle name="Comma 7 2 2 3 3" xfId="4685" xr:uid="{00000000-0005-0000-0000-0000F1020000}"/>
    <cellStyle name="Comma 7 2 2 3 3 2" xfId="11072" xr:uid="{00000000-0005-0000-0000-000012040000}"/>
    <cellStyle name="Comma 7 2 2 3 3 3" xfId="19150" xr:uid="{00000000-0005-0000-0000-000012040000}"/>
    <cellStyle name="Comma 7 2 2 3 4" xfId="7886" xr:uid="{00000000-0005-0000-0000-000013040000}"/>
    <cellStyle name="Comma 7 2 2 3 4 2" xfId="15964" xr:uid="{00000000-0005-0000-0000-000013040000}"/>
    <cellStyle name="Comma 7 2 2 3 5" xfId="12441" xr:uid="{00000000-0005-0000-0000-000014040000}"/>
    <cellStyle name="Comma 7 2 2 3 5 2" xfId="20510" xr:uid="{00000000-0005-0000-0000-000014040000}"/>
    <cellStyle name="Comma 7 2 2 3 6" xfId="6276" xr:uid="{00000000-0005-0000-0000-00000F040000}"/>
    <cellStyle name="Comma 7 2 2 3 7" xfId="14356" xr:uid="{00000000-0005-0000-0000-00000F040000}"/>
    <cellStyle name="Comma 7 2 2 4" xfId="1899" xr:uid="{00000000-0005-0000-0000-0000F2020000}"/>
    <cellStyle name="Comma 7 2 2 4 2" xfId="3549" xr:uid="{00000000-0005-0000-0000-0000F3020000}"/>
    <cellStyle name="Comma 7 2 2 4 2 2" xfId="10008" xr:uid="{00000000-0005-0000-0000-000016040000}"/>
    <cellStyle name="Comma 7 2 2 4 2 3" xfId="18086" xr:uid="{00000000-0005-0000-0000-000016040000}"/>
    <cellStyle name="Comma 7 2 2 4 3" xfId="5212" xr:uid="{00000000-0005-0000-0000-0000F4020000}"/>
    <cellStyle name="Comma 7 2 2 4 3 2" xfId="11599" xr:uid="{00000000-0005-0000-0000-000017040000}"/>
    <cellStyle name="Comma 7 2 2 4 3 3" xfId="19677" xr:uid="{00000000-0005-0000-0000-000017040000}"/>
    <cellStyle name="Comma 7 2 2 4 4" xfId="8413" xr:uid="{00000000-0005-0000-0000-000018040000}"/>
    <cellStyle name="Comma 7 2 2 4 4 2" xfId="16491" xr:uid="{00000000-0005-0000-0000-000018040000}"/>
    <cellStyle name="Comma 7 2 2 4 5" xfId="12897" xr:uid="{00000000-0005-0000-0000-000019040000}"/>
    <cellStyle name="Comma 7 2 2 4 5 2" xfId="20935" xr:uid="{00000000-0005-0000-0000-000019040000}"/>
    <cellStyle name="Comma 7 2 2 4 6" xfId="6803" xr:uid="{00000000-0005-0000-0000-000015040000}"/>
    <cellStyle name="Comma 7 2 2 4 7" xfId="14883" xr:uid="{00000000-0005-0000-0000-000015040000}"/>
    <cellStyle name="Comma 7 2 2 5" xfId="2432" xr:uid="{00000000-0005-0000-0000-0000F5020000}"/>
    <cellStyle name="Comma 7 2 2 5 2" xfId="12678" xr:uid="{00000000-0005-0000-0000-00001B040000}"/>
    <cellStyle name="Comma 7 2 2 5 2 2" xfId="20742" xr:uid="{00000000-0005-0000-0000-00001B040000}"/>
    <cellStyle name="Comma 7 2 2 5 3" xfId="8946" xr:uid="{00000000-0005-0000-0000-00001A040000}"/>
    <cellStyle name="Comma 7 2 2 5 4" xfId="17024" xr:uid="{00000000-0005-0000-0000-00001A040000}"/>
    <cellStyle name="Comma 7 2 2 6" xfId="4158" xr:uid="{00000000-0005-0000-0000-0000F6020000}"/>
    <cellStyle name="Comma 7 2 2 6 2" xfId="10545" xr:uid="{00000000-0005-0000-0000-00001C040000}"/>
    <cellStyle name="Comma 7 2 2 6 3" xfId="18623" xr:uid="{00000000-0005-0000-0000-00001C040000}"/>
    <cellStyle name="Comma 7 2 2 7" xfId="7359" xr:uid="{00000000-0005-0000-0000-00001D040000}"/>
    <cellStyle name="Comma 7 2 2 7 2" xfId="15437" xr:uid="{00000000-0005-0000-0000-00001D040000}"/>
    <cellStyle name="Comma 7 2 2 8" xfId="12136" xr:uid="{00000000-0005-0000-0000-00001E040000}"/>
    <cellStyle name="Comma 7 2 2 8 2" xfId="20211" xr:uid="{00000000-0005-0000-0000-00001E040000}"/>
    <cellStyle name="Comma 7 2 2 9" xfId="13530" xr:uid="{00000000-0005-0000-0000-00001F040000}"/>
    <cellStyle name="Comma 7 2 2 9 2" xfId="21527" xr:uid="{00000000-0005-0000-0000-00001F040000}"/>
    <cellStyle name="Comma 7 2 3" xfId="368" xr:uid="{00000000-0005-0000-0000-00006F010000}"/>
    <cellStyle name="Comma 7 2 3 10" xfId="14076" xr:uid="{00000000-0005-0000-0000-000020040000}"/>
    <cellStyle name="Comma 7 2 3 2" xfId="1620" xr:uid="{00000000-0005-0000-0000-0000F8020000}"/>
    <cellStyle name="Comma 7 2 3 2 2" xfId="3269" xr:uid="{00000000-0005-0000-0000-0000F9020000}"/>
    <cellStyle name="Comma 7 2 3 2 2 2" xfId="12899" xr:uid="{00000000-0005-0000-0000-000023040000}"/>
    <cellStyle name="Comma 7 2 3 2 2 2 2" xfId="20937" xr:uid="{00000000-0005-0000-0000-000023040000}"/>
    <cellStyle name="Comma 7 2 3 2 2 3" xfId="9728" xr:uid="{00000000-0005-0000-0000-000022040000}"/>
    <cellStyle name="Comma 7 2 3 2 2 4" xfId="17806" xr:uid="{00000000-0005-0000-0000-000022040000}"/>
    <cellStyle name="Comma 7 2 3 2 3" xfId="4932" xr:uid="{00000000-0005-0000-0000-0000FA020000}"/>
    <cellStyle name="Comma 7 2 3 2 3 2" xfId="11319" xr:uid="{00000000-0005-0000-0000-000024040000}"/>
    <cellStyle name="Comma 7 2 3 2 3 3" xfId="19397" xr:uid="{00000000-0005-0000-0000-000024040000}"/>
    <cellStyle name="Comma 7 2 3 2 4" xfId="8133" xr:uid="{00000000-0005-0000-0000-000025040000}"/>
    <cellStyle name="Comma 7 2 3 2 4 2" xfId="16211" xr:uid="{00000000-0005-0000-0000-000025040000}"/>
    <cellStyle name="Comma 7 2 3 2 5" xfId="12443" xr:uid="{00000000-0005-0000-0000-000026040000}"/>
    <cellStyle name="Comma 7 2 3 2 5 2" xfId="20512" xr:uid="{00000000-0005-0000-0000-000026040000}"/>
    <cellStyle name="Comma 7 2 3 2 6" xfId="6523" xr:uid="{00000000-0005-0000-0000-000021040000}"/>
    <cellStyle name="Comma 7 2 3 2 7" xfId="14603" xr:uid="{00000000-0005-0000-0000-000021040000}"/>
    <cellStyle name="Comma 7 2 3 3" xfId="2146" xr:uid="{00000000-0005-0000-0000-0000FB020000}"/>
    <cellStyle name="Comma 7 2 3 3 2" xfId="3796" xr:uid="{00000000-0005-0000-0000-0000FC020000}"/>
    <cellStyle name="Comma 7 2 3 3 2 2" xfId="10255" xr:uid="{00000000-0005-0000-0000-000028040000}"/>
    <cellStyle name="Comma 7 2 3 3 2 3" xfId="18333" xr:uid="{00000000-0005-0000-0000-000028040000}"/>
    <cellStyle name="Comma 7 2 3 3 3" xfId="5459" xr:uid="{00000000-0005-0000-0000-0000FD020000}"/>
    <cellStyle name="Comma 7 2 3 3 3 2" xfId="11846" xr:uid="{00000000-0005-0000-0000-000029040000}"/>
    <cellStyle name="Comma 7 2 3 3 3 3" xfId="19924" xr:uid="{00000000-0005-0000-0000-000029040000}"/>
    <cellStyle name="Comma 7 2 3 3 4" xfId="8660" xr:uid="{00000000-0005-0000-0000-00002A040000}"/>
    <cellStyle name="Comma 7 2 3 3 4 2" xfId="16738" xr:uid="{00000000-0005-0000-0000-00002A040000}"/>
    <cellStyle name="Comma 7 2 3 3 5" xfId="12900" xr:uid="{00000000-0005-0000-0000-00002B040000}"/>
    <cellStyle name="Comma 7 2 3 3 5 2" xfId="20938" xr:uid="{00000000-0005-0000-0000-00002B040000}"/>
    <cellStyle name="Comma 7 2 3 3 6" xfId="7050" xr:uid="{00000000-0005-0000-0000-000027040000}"/>
    <cellStyle name="Comma 7 2 3 3 7" xfId="15130" xr:uid="{00000000-0005-0000-0000-000027040000}"/>
    <cellStyle name="Comma 7 2 3 4" xfId="2434" xr:uid="{00000000-0005-0000-0000-0000FE020000}"/>
    <cellStyle name="Comma 7 2 3 4 2" xfId="12898" xr:uid="{00000000-0005-0000-0000-00002D040000}"/>
    <cellStyle name="Comma 7 2 3 4 2 2" xfId="20936" xr:uid="{00000000-0005-0000-0000-00002D040000}"/>
    <cellStyle name="Comma 7 2 3 4 3" xfId="8948" xr:uid="{00000000-0005-0000-0000-00002C040000}"/>
    <cellStyle name="Comma 7 2 3 4 4" xfId="17026" xr:uid="{00000000-0005-0000-0000-00002C040000}"/>
    <cellStyle name="Comma 7 2 3 5" xfId="4405" xr:uid="{00000000-0005-0000-0000-0000FF020000}"/>
    <cellStyle name="Comma 7 2 3 5 2" xfId="10792" xr:uid="{00000000-0005-0000-0000-00002E040000}"/>
    <cellStyle name="Comma 7 2 3 5 3" xfId="18870" xr:uid="{00000000-0005-0000-0000-00002E040000}"/>
    <cellStyle name="Comma 7 2 3 6" xfId="7606" xr:uid="{00000000-0005-0000-0000-00002F040000}"/>
    <cellStyle name="Comma 7 2 3 6 2" xfId="15684" xr:uid="{00000000-0005-0000-0000-00002F040000}"/>
    <cellStyle name="Comma 7 2 3 7" xfId="12138" xr:uid="{00000000-0005-0000-0000-000030040000}"/>
    <cellStyle name="Comma 7 2 3 7 2" xfId="20213" xr:uid="{00000000-0005-0000-0000-000030040000}"/>
    <cellStyle name="Comma 7 2 3 8" xfId="13532" xr:uid="{00000000-0005-0000-0000-000031040000}"/>
    <cellStyle name="Comma 7 2 3 8 2" xfId="21529" xr:uid="{00000000-0005-0000-0000-000031040000}"/>
    <cellStyle name="Comma 7 2 3 9" xfId="5996" xr:uid="{00000000-0005-0000-0000-000020040000}"/>
    <cellStyle name="Comma 7 2 4" xfId="1124" xr:uid="{00000000-0005-0000-0000-000000030000}"/>
    <cellStyle name="Comma 7 2 4 2" xfId="1782" xr:uid="{00000000-0005-0000-0000-000001030000}"/>
    <cellStyle name="Comma 7 2 4 2 2" xfId="3432" xr:uid="{00000000-0005-0000-0000-000002030000}"/>
    <cellStyle name="Comma 7 2 4 2 2 2" xfId="9891" xr:uid="{00000000-0005-0000-0000-000034040000}"/>
    <cellStyle name="Comma 7 2 4 2 2 3" xfId="17969" xr:uid="{00000000-0005-0000-0000-000034040000}"/>
    <cellStyle name="Comma 7 2 4 2 3" xfId="5095" xr:uid="{00000000-0005-0000-0000-000003030000}"/>
    <cellStyle name="Comma 7 2 4 2 3 2" xfId="11482" xr:uid="{00000000-0005-0000-0000-000035040000}"/>
    <cellStyle name="Comma 7 2 4 2 3 3" xfId="19560" xr:uid="{00000000-0005-0000-0000-000035040000}"/>
    <cellStyle name="Comma 7 2 4 2 4" xfId="8296" xr:uid="{00000000-0005-0000-0000-000036040000}"/>
    <cellStyle name="Comma 7 2 4 2 4 2" xfId="16374" xr:uid="{00000000-0005-0000-0000-000036040000}"/>
    <cellStyle name="Comma 7 2 4 2 5" xfId="12901" xr:uid="{00000000-0005-0000-0000-000037040000}"/>
    <cellStyle name="Comma 7 2 4 2 5 2" xfId="20939" xr:uid="{00000000-0005-0000-0000-000037040000}"/>
    <cellStyle name="Comma 7 2 4 2 6" xfId="6686" xr:uid="{00000000-0005-0000-0000-000033040000}"/>
    <cellStyle name="Comma 7 2 4 2 7" xfId="14766" xr:uid="{00000000-0005-0000-0000-000033040000}"/>
    <cellStyle name="Comma 7 2 4 3" xfId="2309" xr:uid="{00000000-0005-0000-0000-000004030000}"/>
    <cellStyle name="Comma 7 2 4 3 2" xfId="3959" xr:uid="{00000000-0005-0000-0000-000005030000}"/>
    <cellStyle name="Comma 7 2 4 3 2 2" xfId="10418" xr:uid="{00000000-0005-0000-0000-000039040000}"/>
    <cellStyle name="Comma 7 2 4 3 2 3" xfId="18496" xr:uid="{00000000-0005-0000-0000-000039040000}"/>
    <cellStyle name="Comma 7 2 4 3 3" xfId="5622" xr:uid="{00000000-0005-0000-0000-000006030000}"/>
    <cellStyle name="Comma 7 2 4 3 3 2" xfId="12009" xr:uid="{00000000-0005-0000-0000-00003A040000}"/>
    <cellStyle name="Comma 7 2 4 3 3 3" xfId="20087" xr:uid="{00000000-0005-0000-0000-00003A040000}"/>
    <cellStyle name="Comma 7 2 4 3 4" xfId="8823" xr:uid="{00000000-0005-0000-0000-00003B040000}"/>
    <cellStyle name="Comma 7 2 4 3 4 2" xfId="16901" xr:uid="{00000000-0005-0000-0000-00003B040000}"/>
    <cellStyle name="Comma 7 2 4 3 5" xfId="7213" xr:uid="{00000000-0005-0000-0000-000038040000}"/>
    <cellStyle name="Comma 7 2 4 3 6" xfId="15293" xr:uid="{00000000-0005-0000-0000-000038040000}"/>
    <cellStyle name="Comma 7 2 4 4" xfId="2875" xr:uid="{00000000-0005-0000-0000-000007030000}"/>
    <cellStyle name="Comma 7 2 4 4 2" xfId="9364" xr:uid="{00000000-0005-0000-0000-00003C040000}"/>
    <cellStyle name="Comma 7 2 4 4 3" xfId="17442" xr:uid="{00000000-0005-0000-0000-00003C040000}"/>
    <cellStyle name="Comma 7 2 4 5" xfId="4568" xr:uid="{00000000-0005-0000-0000-000008030000}"/>
    <cellStyle name="Comma 7 2 4 5 2" xfId="10955" xr:uid="{00000000-0005-0000-0000-00003D040000}"/>
    <cellStyle name="Comma 7 2 4 5 3" xfId="19033" xr:uid="{00000000-0005-0000-0000-00003D040000}"/>
    <cellStyle name="Comma 7 2 4 6" xfId="7769" xr:uid="{00000000-0005-0000-0000-00003E040000}"/>
    <cellStyle name="Comma 7 2 4 6 2" xfId="15847" xr:uid="{00000000-0005-0000-0000-00003E040000}"/>
    <cellStyle name="Comma 7 2 4 7" xfId="12440" xr:uid="{00000000-0005-0000-0000-00003F040000}"/>
    <cellStyle name="Comma 7 2 4 7 2" xfId="20509" xr:uid="{00000000-0005-0000-0000-00003F040000}"/>
    <cellStyle name="Comma 7 2 4 8" xfId="6159" xr:uid="{00000000-0005-0000-0000-000032040000}"/>
    <cellStyle name="Comma 7 2 4 9" xfId="14239" xr:uid="{00000000-0005-0000-0000-000032040000}"/>
    <cellStyle name="Comma 7 2 5" xfId="1372" xr:uid="{00000000-0005-0000-0000-000009030000}"/>
    <cellStyle name="Comma 7 2 5 2" xfId="3021" xr:uid="{00000000-0005-0000-0000-00000A030000}"/>
    <cellStyle name="Comma 7 2 5 2 2" xfId="9480" xr:uid="{00000000-0005-0000-0000-000041040000}"/>
    <cellStyle name="Comma 7 2 5 2 3" xfId="17558" xr:uid="{00000000-0005-0000-0000-000041040000}"/>
    <cellStyle name="Comma 7 2 5 3" xfId="4684" xr:uid="{00000000-0005-0000-0000-00000B030000}"/>
    <cellStyle name="Comma 7 2 5 3 2" xfId="11071" xr:uid="{00000000-0005-0000-0000-000042040000}"/>
    <cellStyle name="Comma 7 2 5 3 3" xfId="19149" xr:uid="{00000000-0005-0000-0000-000042040000}"/>
    <cellStyle name="Comma 7 2 5 4" xfId="7885" xr:uid="{00000000-0005-0000-0000-000043040000}"/>
    <cellStyle name="Comma 7 2 5 4 2" xfId="15963" xr:uid="{00000000-0005-0000-0000-000043040000}"/>
    <cellStyle name="Comma 7 2 5 5" xfId="12902" xr:uid="{00000000-0005-0000-0000-000044040000}"/>
    <cellStyle name="Comma 7 2 5 5 2" xfId="20940" xr:uid="{00000000-0005-0000-0000-000044040000}"/>
    <cellStyle name="Comma 7 2 5 6" xfId="6275" xr:uid="{00000000-0005-0000-0000-000040040000}"/>
    <cellStyle name="Comma 7 2 5 7" xfId="14355" xr:uid="{00000000-0005-0000-0000-000040040000}"/>
    <cellStyle name="Comma 7 2 6" xfId="1898" xr:uid="{00000000-0005-0000-0000-00000C030000}"/>
    <cellStyle name="Comma 7 2 6 2" xfId="3548" xr:uid="{00000000-0005-0000-0000-00000D030000}"/>
    <cellStyle name="Comma 7 2 6 2 2" xfId="10007" xr:uid="{00000000-0005-0000-0000-000046040000}"/>
    <cellStyle name="Comma 7 2 6 2 3" xfId="18085" xr:uid="{00000000-0005-0000-0000-000046040000}"/>
    <cellStyle name="Comma 7 2 6 3" xfId="5211" xr:uid="{00000000-0005-0000-0000-00000E030000}"/>
    <cellStyle name="Comma 7 2 6 3 2" xfId="11598" xr:uid="{00000000-0005-0000-0000-000047040000}"/>
    <cellStyle name="Comma 7 2 6 3 3" xfId="19676" xr:uid="{00000000-0005-0000-0000-000047040000}"/>
    <cellStyle name="Comma 7 2 6 4" xfId="8412" xr:uid="{00000000-0005-0000-0000-000048040000}"/>
    <cellStyle name="Comma 7 2 6 4 2" xfId="16490" xr:uid="{00000000-0005-0000-0000-000048040000}"/>
    <cellStyle name="Comma 7 2 6 5" xfId="12677" xr:uid="{00000000-0005-0000-0000-000049040000}"/>
    <cellStyle name="Comma 7 2 6 5 2" xfId="20741" xr:uid="{00000000-0005-0000-0000-000049040000}"/>
    <cellStyle name="Comma 7 2 6 6" xfId="6802" xr:uid="{00000000-0005-0000-0000-000045040000}"/>
    <cellStyle name="Comma 7 2 6 7" xfId="14882" xr:uid="{00000000-0005-0000-0000-000045040000}"/>
    <cellStyle name="Comma 7 2 7" xfId="2431" xr:uid="{00000000-0005-0000-0000-00000F030000}"/>
    <cellStyle name="Comma 7 2 7 2" xfId="8945" xr:uid="{00000000-0005-0000-0000-00004A040000}"/>
    <cellStyle name="Comma 7 2 7 3" xfId="17023" xr:uid="{00000000-0005-0000-0000-00004A040000}"/>
    <cellStyle name="Comma 7 2 8" xfId="4157" xr:uid="{00000000-0005-0000-0000-000010030000}"/>
    <cellStyle name="Comma 7 2 8 2" xfId="10544" xr:uid="{00000000-0005-0000-0000-00004B040000}"/>
    <cellStyle name="Comma 7 2 8 3" xfId="18622" xr:uid="{00000000-0005-0000-0000-00004B040000}"/>
    <cellStyle name="Comma 7 2 9" xfId="7358" xr:uid="{00000000-0005-0000-0000-00004C040000}"/>
    <cellStyle name="Comma 7 2 9 2" xfId="15436" xr:uid="{00000000-0005-0000-0000-00004C040000}"/>
    <cellStyle name="Comma 7 3" xfId="369" xr:uid="{00000000-0005-0000-0000-000070010000}"/>
    <cellStyle name="Comma 7 3 10" xfId="13533" xr:uid="{00000000-0005-0000-0000-00004E040000}"/>
    <cellStyle name="Comma 7 3 10 2" xfId="21530" xr:uid="{00000000-0005-0000-0000-00004E040000}"/>
    <cellStyle name="Comma 7 3 11" xfId="5750" xr:uid="{00000000-0005-0000-0000-00004D040000}"/>
    <cellStyle name="Comma 7 3 12" xfId="13830" xr:uid="{00000000-0005-0000-0000-00004D040000}"/>
    <cellStyle name="Comma 7 3 2" xfId="370" xr:uid="{00000000-0005-0000-0000-000071010000}"/>
    <cellStyle name="Comma 7 3 2 10" xfId="5964" xr:uid="{00000000-0005-0000-0000-00004F040000}"/>
    <cellStyle name="Comma 7 3 2 11" xfId="14044" xr:uid="{00000000-0005-0000-0000-00004F040000}"/>
    <cellStyle name="Comma 7 3 2 2" xfId="1134" xr:uid="{00000000-0005-0000-0000-000013030000}"/>
    <cellStyle name="Comma 7 3 2 2 2" xfId="1792" xr:uid="{00000000-0005-0000-0000-000014030000}"/>
    <cellStyle name="Comma 7 3 2 2 2 2" xfId="3442" xr:uid="{00000000-0005-0000-0000-000015030000}"/>
    <cellStyle name="Comma 7 3 2 2 2 2 2" xfId="9901" xr:uid="{00000000-0005-0000-0000-000052040000}"/>
    <cellStyle name="Comma 7 3 2 2 2 2 3" xfId="17979" xr:uid="{00000000-0005-0000-0000-000052040000}"/>
    <cellStyle name="Comma 7 3 2 2 2 3" xfId="5105" xr:uid="{00000000-0005-0000-0000-000016030000}"/>
    <cellStyle name="Comma 7 3 2 2 2 3 2" xfId="11492" xr:uid="{00000000-0005-0000-0000-000053040000}"/>
    <cellStyle name="Comma 7 3 2 2 2 3 3" xfId="19570" xr:uid="{00000000-0005-0000-0000-000053040000}"/>
    <cellStyle name="Comma 7 3 2 2 2 4" xfId="8306" xr:uid="{00000000-0005-0000-0000-000054040000}"/>
    <cellStyle name="Comma 7 3 2 2 2 4 2" xfId="16384" xr:uid="{00000000-0005-0000-0000-000054040000}"/>
    <cellStyle name="Comma 7 3 2 2 2 5" xfId="12904" xr:uid="{00000000-0005-0000-0000-000055040000}"/>
    <cellStyle name="Comma 7 3 2 2 2 5 2" xfId="20942" xr:uid="{00000000-0005-0000-0000-000055040000}"/>
    <cellStyle name="Comma 7 3 2 2 2 6" xfId="6696" xr:uid="{00000000-0005-0000-0000-000051040000}"/>
    <cellStyle name="Comma 7 3 2 2 2 7" xfId="14776" xr:uid="{00000000-0005-0000-0000-000051040000}"/>
    <cellStyle name="Comma 7 3 2 2 3" xfId="2319" xr:uid="{00000000-0005-0000-0000-000017030000}"/>
    <cellStyle name="Comma 7 3 2 2 3 2" xfId="3969" xr:uid="{00000000-0005-0000-0000-000018030000}"/>
    <cellStyle name="Comma 7 3 2 2 3 2 2" xfId="10428" xr:uid="{00000000-0005-0000-0000-000057040000}"/>
    <cellStyle name="Comma 7 3 2 2 3 2 3" xfId="18506" xr:uid="{00000000-0005-0000-0000-000057040000}"/>
    <cellStyle name="Comma 7 3 2 2 3 3" xfId="5632" xr:uid="{00000000-0005-0000-0000-000019030000}"/>
    <cellStyle name="Comma 7 3 2 2 3 3 2" xfId="12019" xr:uid="{00000000-0005-0000-0000-000058040000}"/>
    <cellStyle name="Comma 7 3 2 2 3 3 3" xfId="20097" xr:uid="{00000000-0005-0000-0000-000058040000}"/>
    <cellStyle name="Comma 7 3 2 2 3 4" xfId="8833" xr:uid="{00000000-0005-0000-0000-000059040000}"/>
    <cellStyle name="Comma 7 3 2 2 3 4 2" xfId="16911" xr:uid="{00000000-0005-0000-0000-000059040000}"/>
    <cellStyle name="Comma 7 3 2 2 3 5" xfId="7223" xr:uid="{00000000-0005-0000-0000-000056040000}"/>
    <cellStyle name="Comma 7 3 2 2 3 6" xfId="15303" xr:uid="{00000000-0005-0000-0000-000056040000}"/>
    <cellStyle name="Comma 7 3 2 2 4" xfId="2885" xr:uid="{00000000-0005-0000-0000-00001A030000}"/>
    <cellStyle name="Comma 7 3 2 2 4 2" xfId="9374" xr:uid="{00000000-0005-0000-0000-00005A040000}"/>
    <cellStyle name="Comma 7 3 2 2 4 3" xfId="17452" xr:uid="{00000000-0005-0000-0000-00005A040000}"/>
    <cellStyle name="Comma 7 3 2 2 5" xfId="4578" xr:uid="{00000000-0005-0000-0000-00001B030000}"/>
    <cellStyle name="Comma 7 3 2 2 5 2" xfId="10965" xr:uid="{00000000-0005-0000-0000-00005B040000}"/>
    <cellStyle name="Comma 7 3 2 2 5 3" xfId="19043" xr:uid="{00000000-0005-0000-0000-00005B040000}"/>
    <cellStyle name="Comma 7 3 2 2 6" xfId="7779" xr:uid="{00000000-0005-0000-0000-00005C040000}"/>
    <cellStyle name="Comma 7 3 2 2 6 2" xfId="15857" xr:uid="{00000000-0005-0000-0000-00005C040000}"/>
    <cellStyle name="Comma 7 3 2 2 7" xfId="12445" xr:uid="{00000000-0005-0000-0000-00005D040000}"/>
    <cellStyle name="Comma 7 3 2 2 7 2" xfId="20514" xr:uid="{00000000-0005-0000-0000-00005D040000}"/>
    <cellStyle name="Comma 7 3 2 2 8" xfId="6169" xr:uid="{00000000-0005-0000-0000-000050040000}"/>
    <cellStyle name="Comma 7 3 2 2 9" xfId="14249" xr:uid="{00000000-0005-0000-0000-000050040000}"/>
    <cellStyle name="Comma 7 3 2 3" xfId="1588" xr:uid="{00000000-0005-0000-0000-00001C030000}"/>
    <cellStyle name="Comma 7 3 2 3 2" xfId="3237" xr:uid="{00000000-0005-0000-0000-00001D030000}"/>
    <cellStyle name="Comma 7 3 2 3 2 2" xfId="9696" xr:uid="{00000000-0005-0000-0000-00005F040000}"/>
    <cellStyle name="Comma 7 3 2 3 2 3" xfId="17774" xr:uid="{00000000-0005-0000-0000-00005F040000}"/>
    <cellStyle name="Comma 7 3 2 3 3" xfId="4900" xr:uid="{00000000-0005-0000-0000-00001E030000}"/>
    <cellStyle name="Comma 7 3 2 3 3 2" xfId="11287" xr:uid="{00000000-0005-0000-0000-000060040000}"/>
    <cellStyle name="Comma 7 3 2 3 3 3" xfId="19365" xr:uid="{00000000-0005-0000-0000-000060040000}"/>
    <cellStyle name="Comma 7 3 2 3 4" xfId="8101" xr:uid="{00000000-0005-0000-0000-000061040000}"/>
    <cellStyle name="Comma 7 3 2 3 4 2" xfId="16179" xr:uid="{00000000-0005-0000-0000-000061040000}"/>
    <cellStyle name="Comma 7 3 2 3 5" xfId="12905" xr:uid="{00000000-0005-0000-0000-000062040000}"/>
    <cellStyle name="Comma 7 3 2 3 5 2" xfId="20943" xr:uid="{00000000-0005-0000-0000-000062040000}"/>
    <cellStyle name="Comma 7 3 2 3 6" xfId="6491" xr:uid="{00000000-0005-0000-0000-00005E040000}"/>
    <cellStyle name="Comma 7 3 2 3 7" xfId="14571" xr:uid="{00000000-0005-0000-0000-00005E040000}"/>
    <cellStyle name="Comma 7 3 2 4" xfId="2114" xr:uid="{00000000-0005-0000-0000-00001F030000}"/>
    <cellStyle name="Comma 7 3 2 4 2" xfId="3764" xr:uid="{00000000-0005-0000-0000-000020030000}"/>
    <cellStyle name="Comma 7 3 2 4 2 2" xfId="10223" xr:uid="{00000000-0005-0000-0000-000064040000}"/>
    <cellStyle name="Comma 7 3 2 4 2 3" xfId="18301" xr:uid="{00000000-0005-0000-0000-000064040000}"/>
    <cellStyle name="Comma 7 3 2 4 3" xfId="5427" xr:uid="{00000000-0005-0000-0000-000021030000}"/>
    <cellStyle name="Comma 7 3 2 4 3 2" xfId="11814" xr:uid="{00000000-0005-0000-0000-000065040000}"/>
    <cellStyle name="Comma 7 3 2 4 3 3" xfId="19892" xr:uid="{00000000-0005-0000-0000-000065040000}"/>
    <cellStyle name="Comma 7 3 2 4 4" xfId="8628" xr:uid="{00000000-0005-0000-0000-000066040000}"/>
    <cellStyle name="Comma 7 3 2 4 4 2" xfId="16706" xr:uid="{00000000-0005-0000-0000-000066040000}"/>
    <cellStyle name="Comma 7 3 2 4 5" xfId="12903" xr:uid="{00000000-0005-0000-0000-000067040000}"/>
    <cellStyle name="Comma 7 3 2 4 5 2" xfId="20941" xr:uid="{00000000-0005-0000-0000-000067040000}"/>
    <cellStyle name="Comma 7 3 2 4 6" xfId="7018" xr:uid="{00000000-0005-0000-0000-000063040000}"/>
    <cellStyle name="Comma 7 3 2 4 7" xfId="15098" xr:uid="{00000000-0005-0000-0000-000063040000}"/>
    <cellStyle name="Comma 7 3 2 5" xfId="2436" xr:uid="{00000000-0005-0000-0000-000022030000}"/>
    <cellStyle name="Comma 7 3 2 5 2" xfId="8950" xr:uid="{00000000-0005-0000-0000-000068040000}"/>
    <cellStyle name="Comma 7 3 2 5 3" xfId="17028" xr:uid="{00000000-0005-0000-0000-000068040000}"/>
    <cellStyle name="Comma 7 3 2 6" xfId="4373" xr:uid="{00000000-0005-0000-0000-000023030000}"/>
    <cellStyle name="Comma 7 3 2 6 2" xfId="10760" xr:uid="{00000000-0005-0000-0000-000069040000}"/>
    <cellStyle name="Comma 7 3 2 6 3" xfId="18838" xr:uid="{00000000-0005-0000-0000-000069040000}"/>
    <cellStyle name="Comma 7 3 2 7" xfId="7574" xr:uid="{00000000-0005-0000-0000-00006A040000}"/>
    <cellStyle name="Comma 7 3 2 7 2" xfId="15652" xr:uid="{00000000-0005-0000-0000-00006A040000}"/>
    <cellStyle name="Comma 7 3 2 8" xfId="12140" xr:uid="{00000000-0005-0000-0000-00006B040000}"/>
    <cellStyle name="Comma 7 3 2 8 2" xfId="20215" xr:uid="{00000000-0005-0000-0000-00006B040000}"/>
    <cellStyle name="Comma 7 3 2 9" xfId="13534" xr:uid="{00000000-0005-0000-0000-00006C040000}"/>
    <cellStyle name="Comma 7 3 2 9 2" xfId="21531" xr:uid="{00000000-0005-0000-0000-00006C040000}"/>
    <cellStyle name="Comma 7 3 3" xfId="985" xr:uid="{00000000-0005-0000-0000-000024030000}"/>
    <cellStyle name="Comma 7 3 3 2" xfId="1622" xr:uid="{00000000-0005-0000-0000-000025030000}"/>
    <cellStyle name="Comma 7 3 3 2 2" xfId="3271" xr:uid="{00000000-0005-0000-0000-000026030000}"/>
    <cellStyle name="Comma 7 3 3 2 2 2" xfId="12907" xr:uid="{00000000-0005-0000-0000-000070040000}"/>
    <cellStyle name="Comma 7 3 3 2 2 2 2" xfId="20945" xr:uid="{00000000-0005-0000-0000-000070040000}"/>
    <cellStyle name="Comma 7 3 3 2 2 3" xfId="9730" xr:uid="{00000000-0005-0000-0000-00006F040000}"/>
    <cellStyle name="Comma 7 3 3 2 2 4" xfId="17808" xr:uid="{00000000-0005-0000-0000-00006F040000}"/>
    <cellStyle name="Comma 7 3 3 2 3" xfId="4934" xr:uid="{00000000-0005-0000-0000-000027030000}"/>
    <cellStyle name="Comma 7 3 3 2 3 2" xfId="11321" xr:uid="{00000000-0005-0000-0000-000071040000}"/>
    <cellStyle name="Comma 7 3 3 2 3 3" xfId="19399" xr:uid="{00000000-0005-0000-0000-000071040000}"/>
    <cellStyle name="Comma 7 3 3 2 4" xfId="8135" xr:uid="{00000000-0005-0000-0000-000072040000}"/>
    <cellStyle name="Comma 7 3 3 2 4 2" xfId="16213" xr:uid="{00000000-0005-0000-0000-000072040000}"/>
    <cellStyle name="Comma 7 3 3 2 5" xfId="12446" xr:uid="{00000000-0005-0000-0000-000073040000}"/>
    <cellStyle name="Comma 7 3 3 2 5 2" xfId="20515" xr:uid="{00000000-0005-0000-0000-000073040000}"/>
    <cellStyle name="Comma 7 3 3 2 6" xfId="6525" xr:uid="{00000000-0005-0000-0000-00006E040000}"/>
    <cellStyle name="Comma 7 3 3 2 7" xfId="14605" xr:uid="{00000000-0005-0000-0000-00006E040000}"/>
    <cellStyle name="Comma 7 3 3 3" xfId="2148" xr:uid="{00000000-0005-0000-0000-000028030000}"/>
    <cellStyle name="Comma 7 3 3 3 2" xfId="3798" xr:uid="{00000000-0005-0000-0000-000029030000}"/>
    <cellStyle name="Comma 7 3 3 3 2 2" xfId="10257" xr:uid="{00000000-0005-0000-0000-000075040000}"/>
    <cellStyle name="Comma 7 3 3 3 2 3" xfId="18335" xr:uid="{00000000-0005-0000-0000-000075040000}"/>
    <cellStyle name="Comma 7 3 3 3 3" xfId="5461" xr:uid="{00000000-0005-0000-0000-00002A030000}"/>
    <cellStyle name="Comma 7 3 3 3 3 2" xfId="11848" xr:uid="{00000000-0005-0000-0000-000076040000}"/>
    <cellStyle name="Comma 7 3 3 3 3 3" xfId="19926" xr:uid="{00000000-0005-0000-0000-000076040000}"/>
    <cellStyle name="Comma 7 3 3 3 4" xfId="8662" xr:uid="{00000000-0005-0000-0000-000077040000}"/>
    <cellStyle name="Comma 7 3 3 3 4 2" xfId="16740" xr:uid="{00000000-0005-0000-0000-000077040000}"/>
    <cellStyle name="Comma 7 3 3 3 5" xfId="12908" xr:uid="{00000000-0005-0000-0000-000078040000}"/>
    <cellStyle name="Comma 7 3 3 3 5 2" xfId="20946" xr:uid="{00000000-0005-0000-0000-000078040000}"/>
    <cellStyle name="Comma 7 3 3 3 6" xfId="7052" xr:uid="{00000000-0005-0000-0000-000074040000}"/>
    <cellStyle name="Comma 7 3 3 3 7" xfId="15132" xr:uid="{00000000-0005-0000-0000-000074040000}"/>
    <cellStyle name="Comma 7 3 3 4" xfId="2750" xr:uid="{00000000-0005-0000-0000-00002B030000}"/>
    <cellStyle name="Comma 7 3 3 4 2" xfId="12906" xr:uid="{00000000-0005-0000-0000-00007A040000}"/>
    <cellStyle name="Comma 7 3 3 4 2 2" xfId="20944" xr:uid="{00000000-0005-0000-0000-00007A040000}"/>
    <cellStyle name="Comma 7 3 3 4 3" xfId="9239" xr:uid="{00000000-0005-0000-0000-000079040000}"/>
    <cellStyle name="Comma 7 3 3 4 4" xfId="17317" xr:uid="{00000000-0005-0000-0000-000079040000}"/>
    <cellStyle name="Comma 7 3 3 5" xfId="4407" xr:uid="{00000000-0005-0000-0000-00002C030000}"/>
    <cellStyle name="Comma 7 3 3 5 2" xfId="10794" xr:uid="{00000000-0005-0000-0000-00007B040000}"/>
    <cellStyle name="Comma 7 3 3 5 3" xfId="18872" xr:uid="{00000000-0005-0000-0000-00007B040000}"/>
    <cellStyle name="Comma 7 3 3 6" xfId="7608" xr:uid="{00000000-0005-0000-0000-00007C040000}"/>
    <cellStyle name="Comma 7 3 3 6 2" xfId="15686" xr:uid="{00000000-0005-0000-0000-00007C040000}"/>
    <cellStyle name="Comma 7 3 3 7" xfId="12397" xr:uid="{00000000-0005-0000-0000-00007D040000}"/>
    <cellStyle name="Comma 7 3 3 7 2" xfId="20468" xr:uid="{00000000-0005-0000-0000-00007D040000}"/>
    <cellStyle name="Comma 7 3 3 8" xfId="5998" xr:uid="{00000000-0005-0000-0000-00006D040000}"/>
    <cellStyle name="Comma 7 3 3 9" xfId="14078" xr:uid="{00000000-0005-0000-0000-00006D040000}"/>
    <cellStyle name="Comma 7 3 4" xfId="1374" xr:uid="{00000000-0005-0000-0000-00002D030000}"/>
    <cellStyle name="Comma 7 3 4 2" xfId="3023" xr:uid="{00000000-0005-0000-0000-00002E030000}"/>
    <cellStyle name="Comma 7 3 4 2 2" xfId="12909" xr:uid="{00000000-0005-0000-0000-000080040000}"/>
    <cellStyle name="Comma 7 3 4 2 2 2" xfId="20947" xr:uid="{00000000-0005-0000-0000-000080040000}"/>
    <cellStyle name="Comma 7 3 4 2 3" xfId="9482" xr:uid="{00000000-0005-0000-0000-00007F040000}"/>
    <cellStyle name="Comma 7 3 4 2 4" xfId="17560" xr:uid="{00000000-0005-0000-0000-00007F040000}"/>
    <cellStyle name="Comma 7 3 4 3" xfId="4686" xr:uid="{00000000-0005-0000-0000-00002F030000}"/>
    <cellStyle name="Comma 7 3 4 3 2" xfId="11073" xr:uid="{00000000-0005-0000-0000-000081040000}"/>
    <cellStyle name="Comma 7 3 4 3 3" xfId="19151" xr:uid="{00000000-0005-0000-0000-000081040000}"/>
    <cellStyle name="Comma 7 3 4 4" xfId="7887" xr:uid="{00000000-0005-0000-0000-000082040000}"/>
    <cellStyle name="Comma 7 3 4 4 2" xfId="15965" xr:uid="{00000000-0005-0000-0000-000082040000}"/>
    <cellStyle name="Comma 7 3 4 5" xfId="12444" xr:uid="{00000000-0005-0000-0000-000083040000}"/>
    <cellStyle name="Comma 7 3 4 5 2" xfId="20513" xr:uid="{00000000-0005-0000-0000-000083040000}"/>
    <cellStyle name="Comma 7 3 4 6" xfId="6277" xr:uid="{00000000-0005-0000-0000-00007E040000}"/>
    <cellStyle name="Comma 7 3 4 7" xfId="14357" xr:uid="{00000000-0005-0000-0000-00007E040000}"/>
    <cellStyle name="Comma 7 3 5" xfId="1900" xr:uid="{00000000-0005-0000-0000-000030030000}"/>
    <cellStyle name="Comma 7 3 5 2" xfId="3550" xr:uid="{00000000-0005-0000-0000-000031030000}"/>
    <cellStyle name="Comma 7 3 5 2 2" xfId="10009" xr:uid="{00000000-0005-0000-0000-000085040000}"/>
    <cellStyle name="Comma 7 3 5 2 3" xfId="18087" xr:uid="{00000000-0005-0000-0000-000085040000}"/>
    <cellStyle name="Comma 7 3 5 3" xfId="5213" xr:uid="{00000000-0005-0000-0000-000032030000}"/>
    <cellStyle name="Comma 7 3 5 3 2" xfId="11600" xr:uid="{00000000-0005-0000-0000-000086040000}"/>
    <cellStyle name="Comma 7 3 5 3 3" xfId="19678" xr:uid="{00000000-0005-0000-0000-000086040000}"/>
    <cellStyle name="Comma 7 3 5 4" xfId="8414" xr:uid="{00000000-0005-0000-0000-000087040000}"/>
    <cellStyle name="Comma 7 3 5 4 2" xfId="16492" xr:uid="{00000000-0005-0000-0000-000087040000}"/>
    <cellStyle name="Comma 7 3 5 5" xfId="12910" xr:uid="{00000000-0005-0000-0000-000088040000}"/>
    <cellStyle name="Comma 7 3 5 5 2" xfId="20948" xr:uid="{00000000-0005-0000-0000-000088040000}"/>
    <cellStyle name="Comma 7 3 5 6" xfId="6804" xr:uid="{00000000-0005-0000-0000-000084040000}"/>
    <cellStyle name="Comma 7 3 5 7" xfId="14884" xr:uid="{00000000-0005-0000-0000-000084040000}"/>
    <cellStyle name="Comma 7 3 6" xfId="2435" xr:uid="{00000000-0005-0000-0000-000033030000}"/>
    <cellStyle name="Comma 7 3 6 2" xfId="12679" xr:uid="{00000000-0005-0000-0000-00008A040000}"/>
    <cellStyle name="Comma 7 3 6 2 2" xfId="20743" xr:uid="{00000000-0005-0000-0000-00008A040000}"/>
    <cellStyle name="Comma 7 3 6 3" xfId="8949" xr:uid="{00000000-0005-0000-0000-000089040000}"/>
    <cellStyle name="Comma 7 3 6 4" xfId="17027" xr:uid="{00000000-0005-0000-0000-000089040000}"/>
    <cellStyle name="Comma 7 3 7" xfId="4159" xr:uid="{00000000-0005-0000-0000-000034030000}"/>
    <cellStyle name="Comma 7 3 7 2" xfId="10546" xr:uid="{00000000-0005-0000-0000-00008B040000}"/>
    <cellStyle name="Comma 7 3 7 3" xfId="18624" xr:uid="{00000000-0005-0000-0000-00008B040000}"/>
    <cellStyle name="Comma 7 3 8" xfId="7360" xr:uid="{00000000-0005-0000-0000-00008C040000}"/>
    <cellStyle name="Comma 7 3 8 2" xfId="15438" xr:uid="{00000000-0005-0000-0000-00008C040000}"/>
    <cellStyle name="Comma 7 3 9" xfId="12139" xr:uid="{00000000-0005-0000-0000-00008D040000}"/>
    <cellStyle name="Comma 7 3 9 2" xfId="20214" xr:uid="{00000000-0005-0000-0000-00008D040000}"/>
    <cellStyle name="Comma 7 4" xfId="371" xr:uid="{00000000-0005-0000-0000-000072010000}"/>
    <cellStyle name="Comma 7 4 10" xfId="13535" xr:uid="{00000000-0005-0000-0000-00008F040000}"/>
    <cellStyle name="Comma 7 4 10 2" xfId="21532" xr:uid="{00000000-0005-0000-0000-00008F040000}"/>
    <cellStyle name="Comma 7 4 11" xfId="5751" xr:uid="{00000000-0005-0000-0000-00008E040000}"/>
    <cellStyle name="Comma 7 4 12" xfId="13831" xr:uid="{00000000-0005-0000-0000-00008E040000}"/>
    <cellStyle name="Comma 7 4 2" xfId="372" xr:uid="{00000000-0005-0000-0000-000073010000}"/>
    <cellStyle name="Comma 7 4 2 10" xfId="5944" xr:uid="{00000000-0005-0000-0000-000090040000}"/>
    <cellStyle name="Comma 7 4 2 11" xfId="14024" xr:uid="{00000000-0005-0000-0000-000090040000}"/>
    <cellStyle name="Comma 7 4 2 2" xfId="1135" xr:uid="{00000000-0005-0000-0000-000037030000}"/>
    <cellStyle name="Comma 7 4 2 2 2" xfId="1793" xr:uid="{00000000-0005-0000-0000-000038030000}"/>
    <cellStyle name="Comma 7 4 2 2 2 2" xfId="3443" xr:uid="{00000000-0005-0000-0000-000039030000}"/>
    <cellStyle name="Comma 7 4 2 2 2 2 2" xfId="9902" xr:uid="{00000000-0005-0000-0000-000093040000}"/>
    <cellStyle name="Comma 7 4 2 2 2 2 3" xfId="17980" xr:uid="{00000000-0005-0000-0000-000093040000}"/>
    <cellStyle name="Comma 7 4 2 2 2 3" xfId="5106" xr:uid="{00000000-0005-0000-0000-00003A030000}"/>
    <cellStyle name="Comma 7 4 2 2 2 3 2" xfId="11493" xr:uid="{00000000-0005-0000-0000-000094040000}"/>
    <cellStyle name="Comma 7 4 2 2 2 3 3" xfId="19571" xr:uid="{00000000-0005-0000-0000-000094040000}"/>
    <cellStyle name="Comma 7 4 2 2 2 4" xfId="8307" xr:uid="{00000000-0005-0000-0000-000095040000}"/>
    <cellStyle name="Comma 7 4 2 2 2 4 2" xfId="16385" xr:uid="{00000000-0005-0000-0000-000095040000}"/>
    <cellStyle name="Comma 7 4 2 2 2 5" xfId="12912" xr:uid="{00000000-0005-0000-0000-000096040000}"/>
    <cellStyle name="Comma 7 4 2 2 2 5 2" xfId="20950" xr:uid="{00000000-0005-0000-0000-000096040000}"/>
    <cellStyle name="Comma 7 4 2 2 2 6" xfId="6697" xr:uid="{00000000-0005-0000-0000-000092040000}"/>
    <cellStyle name="Comma 7 4 2 2 2 7" xfId="14777" xr:uid="{00000000-0005-0000-0000-000092040000}"/>
    <cellStyle name="Comma 7 4 2 2 3" xfId="2320" xr:uid="{00000000-0005-0000-0000-00003B030000}"/>
    <cellStyle name="Comma 7 4 2 2 3 2" xfId="3970" xr:uid="{00000000-0005-0000-0000-00003C030000}"/>
    <cellStyle name="Comma 7 4 2 2 3 2 2" xfId="10429" xr:uid="{00000000-0005-0000-0000-000098040000}"/>
    <cellStyle name="Comma 7 4 2 2 3 2 3" xfId="18507" xr:uid="{00000000-0005-0000-0000-000098040000}"/>
    <cellStyle name="Comma 7 4 2 2 3 3" xfId="5633" xr:uid="{00000000-0005-0000-0000-00003D030000}"/>
    <cellStyle name="Comma 7 4 2 2 3 3 2" xfId="12020" xr:uid="{00000000-0005-0000-0000-000099040000}"/>
    <cellStyle name="Comma 7 4 2 2 3 3 3" xfId="20098" xr:uid="{00000000-0005-0000-0000-000099040000}"/>
    <cellStyle name="Comma 7 4 2 2 3 4" xfId="8834" xr:uid="{00000000-0005-0000-0000-00009A040000}"/>
    <cellStyle name="Comma 7 4 2 2 3 4 2" xfId="16912" xr:uid="{00000000-0005-0000-0000-00009A040000}"/>
    <cellStyle name="Comma 7 4 2 2 3 5" xfId="7224" xr:uid="{00000000-0005-0000-0000-000097040000}"/>
    <cellStyle name="Comma 7 4 2 2 3 6" xfId="15304" xr:uid="{00000000-0005-0000-0000-000097040000}"/>
    <cellStyle name="Comma 7 4 2 2 4" xfId="2886" xr:uid="{00000000-0005-0000-0000-00003E030000}"/>
    <cellStyle name="Comma 7 4 2 2 4 2" xfId="9375" xr:uid="{00000000-0005-0000-0000-00009B040000}"/>
    <cellStyle name="Comma 7 4 2 2 4 3" xfId="17453" xr:uid="{00000000-0005-0000-0000-00009B040000}"/>
    <cellStyle name="Comma 7 4 2 2 5" xfId="4579" xr:uid="{00000000-0005-0000-0000-00003F030000}"/>
    <cellStyle name="Comma 7 4 2 2 5 2" xfId="10966" xr:uid="{00000000-0005-0000-0000-00009C040000}"/>
    <cellStyle name="Comma 7 4 2 2 5 3" xfId="19044" xr:uid="{00000000-0005-0000-0000-00009C040000}"/>
    <cellStyle name="Comma 7 4 2 2 6" xfId="7780" xr:uid="{00000000-0005-0000-0000-00009D040000}"/>
    <cellStyle name="Comma 7 4 2 2 6 2" xfId="15858" xr:uid="{00000000-0005-0000-0000-00009D040000}"/>
    <cellStyle name="Comma 7 4 2 2 7" xfId="12448" xr:uid="{00000000-0005-0000-0000-00009E040000}"/>
    <cellStyle name="Comma 7 4 2 2 7 2" xfId="20517" xr:uid="{00000000-0005-0000-0000-00009E040000}"/>
    <cellStyle name="Comma 7 4 2 2 8" xfId="6170" xr:uid="{00000000-0005-0000-0000-000091040000}"/>
    <cellStyle name="Comma 7 4 2 2 9" xfId="14250" xr:uid="{00000000-0005-0000-0000-000091040000}"/>
    <cellStyle name="Comma 7 4 2 3" xfId="1568" xr:uid="{00000000-0005-0000-0000-000040030000}"/>
    <cellStyle name="Comma 7 4 2 3 2" xfId="3217" xr:uid="{00000000-0005-0000-0000-000041030000}"/>
    <cellStyle name="Comma 7 4 2 3 2 2" xfId="9676" xr:uid="{00000000-0005-0000-0000-0000A0040000}"/>
    <cellStyle name="Comma 7 4 2 3 2 3" xfId="17754" xr:uid="{00000000-0005-0000-0000-0000A0040000}"/>
    <cellStyle name="Comma 7 4 2 3 3" xfId="4880" xr:uid="{00000000-0005-0000-0000-000042030000}"/>
    <cellStyle name="Comma 7 4 2 3 3 2" xfId="11267" xr:uid="{00000000-0005-0000-0000-0000A1040000}"/>
    <cellStyle name="Comma 7 4 2 3 3 3" xfId="19345" xr:uid="{00000000-0005-0000-0000-0000A1040000}"/>
    <cellStyle name="Comma 7 4 2 3 4" xfId="8081" xr:uid="{00000000-0005-0000-0000-0000A2040000}"/>
    <cellStyle name="Comma 7 4 2 3 4 2" xfId="16159" xr:uid="{00000000-0005-0000-0000-0000A2040000}"/>
    <cellStyle name="Comma 7 4 2 3 5" xfId="12913" xr:uid="{00000000-0005-0000-0000-0000A3040000}"/>
    <cellStyle name="Comma 7 4 2 3 5 2" xfId="20951" xr:uid="{00000000-0005-0000-0000-0000A3040000}"/>
    <cellStyle name="Comma 7 4 2 3 6" xfId="6471" xr:uid="{00000000-0005-0000-0000-00009F040000}"/>
    <cellStyle name="Comma 7 4 2 3 7" xfId="14551" xr:uid="{00000000-0005-0000-0000-00009F040000}"/>
    <cellStyle name="Comma 7 4 2 4" xfId="2094" xr:uid="{00000000-0005-0000-0000-000043030000}"/>
    <cellStyle name="Comma 7 4 2 4 2" xfId="3744" xr:uid="{00000000-0005-0000-0000-000044030000}"/>
    <cellStyle name="Comma 7 4 2 4 2 2" xfId="10203" xr:uid="{00000000-0005-0000-0000-0000A5040000}"/>
    <cellStyle name="Comma 7 4 2 4 2 3" xfId="18281" xr:uid="{00000000-0005-0000-0000-0000A5040000}"/>
    <cellStyle name="Comma 7 4 2 4 3" xfId="5407" xr:uid="{00000000-0005-0000-0000-000045030000}"/>
    <cellStyle name="Comma 7 4 2 4 3 2" xfId="11794" xr:uid="{00000000-0005-0000-0000-0000A6040000}"/>
    <cellStyle name="Comma 7 4 2 4 3 3" xfId="19872" xr:uid="{00000000-0005-0000-0000-0000A6040000}"/>
    <cellStyle name="Comma 7 4 2 4 4" xfId="8608" xr:uid="{00000000-0005-0000-0000-0000A7040000}"/>
    <cellStyle name="Comma 7 4 2 4 4 2" xfId="16686" xr:uid="{00000000-0005-0000-0000-0000A7040000}"/>
    <cellStyle name="Comma 7 4 2 4 5" xfId="12911" xr:uid="{00000000-0005-0000-0000-0000A8040000}"/>
    <cellStyle name="Comma 7 4 2 4 5 2" xfId="20949" xr:uid="{00000000-0005-0000-0000-0000A8040000}"/>
    <cellStyle name="Comma 7 4 2 4 6" xfId="6998" xr:uid="{00000000-0005-0000-0000-0000A4040000}"/>
    <cellStyle name="Comma 7 4 2 4 7" xfId="15078" xr:uid="{00000000-0005-0000-0000-0000A4040000}"/>
    <cellStyle name="Comma 7 4 2 5" xfId="2438" xr:uid="{00000000-0005-0000-0000-000046030000}"/>
    <cellStyle name="Comma 7 4 2 5 2" xfId="8952" xr:uid="{00000000-0005-0000-0000-0000A9040000}"/>
    <cellStyle name="Comma 7 4 2 5 3" xfId="17030" xr:uid="{00000000-0005-0000-0000-0000A9040000}"/>
    <cellStyle name="Comma 7 4 2 6" xfId="4353" xr:uid="{00000000-0005-0000-0000-000047030000}"/>
    <cellStyle name="Comma 7 4 2 6 2" xfId="10740" xr:uid="{00000000-0005-0000-0000-0000AA040000}"/>
    <cellStyle name="Comma 7 4 2 6 3" xfId="18818" xr:uid="{00000000-0005-0000-0000-0000AA040000}"/>
    <cellStyle name="Comma 7 4 2 7" xfId="7554" xr:uid="{00000000-0005-0000-0000-0000AB040000}"/>
    <cellStyle name="Comma 7 4 2 7 2" xfId="15632" xr:uid="{00000000-0005-0000-0000-0000AB040000}"/>
    <cellStyle name="Comma 7 4 2 8" xfId="12142" xr:uid="{00000000-0005-0000-0000-0000AC040000}"/>
    <cellStyle name="Comma 7 4 2 8 2" xfId="20217" xr:uid="{00000000-0005-0000-0000-0000AC040000}"/>
    <cellStyle name="Comma 7 4 2 9" xfId="13536" xr:uid="{00000000-0005-0000-0000-0000AD040000}"/>
    <cellStyle name="Comma 7 4 2 9 2" xfId="21533" xr:uid="{00000000-0005-0000-0000-0000AD040000}"/>
    <cellStyle name="Comma 7 4 3" xfId="986" xr:uid="{00000000-0005-0000-0000-000048030000}"/>
    <cellStyle name="Comma 7 4 3 2" xfId="1623" xr:uid="{00000000-0005-0000-0000-000049030000}"/>
    <cellStyle name="Comma 7 4 3 2 2" xfId="3272" xr:uid="{00000000-0005-0000-0000-00004A030000}"/>
    <cellStyle name="Comma 7 4 3 2 2 2" xfId="9731" xr:uid="{00000000-0005-0000-0000-0000B0040000}"/>
    <cellStyle name="Comma 7 4 3 2 2 3" xfId="17809" xr:uid="{00000000-0005-0000-0000-0000B0040000}"/>
    <cellStyle name="Comma 7 4 3 2 3" xfId="4935" xr:uid="{00000000-0005-0000-0000-00004B030000}"/>
    <cellStyle name="Comma 7 4 3 2 3 2" xfId="11322" xr:uid="{00000000-0005-0000-0000-0000B1040000}"/>
    <cellStyle name="Comma 7 4 3 2 3 3" xfId="19400" xr:uid="{00000000-0005-0000-0000-0000B1040000}"/>
    <cellStyle name="Comma 7 4 3 2 4" xfId="8136" xr:uid="{00000000-0005-0000-0000-0000B2040000}"/>
    <cellStyle name="Comma 7 4 3 2 4 2" xfId="16214" xr:uid="{00000000-0005-0000-0000-0000B2040000}"/>
    <cellStyle name="Comma 7 4 3 2 5" xfId="12914" xr:uid="{00000000-0005-0000-0000-0000B3040000}"/>
    <cellStyle name="Comma 7 4 3 2 5 2" xfId="20952" xr:uid="{00000000-0005-0000-0000-0000B3040000}"/>
    <cellStyle name="Comma 7 4 3 2 6" xfId="6526" xr:uid="{00000000-0005-0000-0000-0000AF040000}"/>
    <cellStyle name="Comma 7 4 3 2 7" xfId="14606" xr:uid="{00000000-0005-0000-0000-0000AF040000}"/>
    <cellStyle name="Comma 7 4 3 3" xfId="2149" xr:uid="{00000000-0005-0000-0000-00004C030000}"/>
    <cellStyle name="Comma 7 4 3 3 2" xfId="3799" xr:uid="{00000000-0005-0000-0000-00004D030000}"/>
    <cellStyle name="Comma 7 4 3 3 2 2" xfId="10258" xr:uid="{00000000-0005-0000-0000-0000B5040000}"/>
    <cellStyle name="Comma 7 4 3 3 2 3" xfId="18336" xr:uid="{00000000-0005-0000-0000-0000B5040000}"/>
    <cellStyle name="Comma 7 4 3 3 3" xfId="5462" xr:uid="{00000000-0005-0000-0000-00004E030000}"/>
    <cellStyle name="Comma 7 4 3 3 3 2" xfId="11849" xr:uid="{00000000-0005-0000-0000-0000B6040000}"/>
    <cellStyle name="Comma 7 4 3 3 3 3" xfId="19927" xr:uid="{00000000-0005-0000-0000-0000B6040000}"/>
    <cellStyle name="Comma 7 4 3 3 4" xfId="8663" xr:uid="{00000000-0005-0000-0000-0000B7040000}"/>
    <cellStyle name="Comma 7 4 3 3 4 2" xfId="16741" xr:uid="{00000000-0005-0000-0000-0000B7040000}"/>
    <cellStyle name="Comma 7 4 3 3 5" xfId="7053" xr:uid="{00000000-0005-0000-0000-0000B4040000}"/>
    <cellStyle name="Comma 7 4 3 3 6" xfId="15133" xr:uid="{00000000-0005-0000-0000-0000B4040000}"/>
    <cellStyle name="Comma 7 4 3 4" xfId="2751" xr:uid="{00000000-0005-0000-0000-00004F030000}"/>
    <cellStyle name="Comma 7 4 3 4 2" xfId="9240" xr:uid="{00000000-0005-0000-0000-0000B8040000}"/>
    <cellStyle name="Comma 7 4 3 4 3" xfId="17318" xr:uid="{00000000-0005-0000-0000-0000B8040000}"/>
    <cellStyle name="Comma 7 4 3 5" xfId="4408" xr:uid="{00000000-0005-0000-0000-000050030000}"/>
    <cellStyle name="Comma 7 4 3 5 2" xfId="10795" xr:uid="{00000000-0005-0000-0000-0000B9040000}"/>
    <cellStyle name="Comma 7 4 3 5 3" xfId="18873" xr:uid="{00000000-0005-0000-0000-0000B9040000}"/>
    <cellStyle name="Comma 7 4 3 6" xfId="7609" xr:uid="{00000000-0005-0000-0000-0000BA040000}"/>
    <cellStyle name="Comma 7 4 3 6 2" xfId="15687" xr:uid="{00000000-0005-0000-0000-0000BA040000}"/>
    <cellStyle name="Comma 7 4 3 7" xfId="12447" xr:uid="{00000000-0005-0000-0000-0000BB040000}"/>
    <cellStyle name="Comma 7 4 3 7 2" xfId="20516" xr:uid="{00000000-0005-0000-0000-0000BB040000}"/>
    <cellStyle name="Comma 7 4 3 8" xfId="5999" xr:uid="{00000000-0005-0000-0000-0000AE040000}"/>
    <cellStyle name="Comma 7 4 3 9" xfId="14079" xr:uid="{00000000-0005-0000-0000-0000AE040000}"/>
    <cellStyle name="Comma 7 4 4" xfId="1375" xr:uid="{00000000-0005-0000-0000-000051030000}"/>
    <cellStyle name="Comma 7 4 4 2" xfId="3024" xr:uid="{00000000-0005-0000-0000-000052030000}"/>
    <cellStyle name="Comma 7 4 4 2 2" xfId="9483" xr:uid="{00000000-0005-0000-0000-0000BD040000}"/>
    <cellStyle name="Comma 7 4 4 2 3" xfId="17561" xr:uid="{00000000-0005-0000-0000-0000BD040000}"/>
    <cellStyle name="Comma 7 4 4 3" xfId="4687" xr:uid="{00000000-0005-0000-0000-000053030000}"/>
    <cellStyle name="Comma 7 4 4 3 2" xfId="11074" xr:uid="{00000000-0005-0000-0000-0000BE040000}"/>
    <cellStyle name="Comma 7 4 4 3 3" xfId="19152" xr:uid="{00000000-0005-0000-0000-0000BE040000}"/>
    <cellStyle name="Comma 7 4 4 4" xfId="7888" xr:uid="{00000000-0005-0000-0000-0000BF040000}"/>
    <cellStyle name="Comma 7 4 4 4 2" xfId="15966" xr:uid="{00000000-0005-0000-0000-0000BF040000}"/>
    <cellStyle name="Comma 7 4 4 5" xfId="12915" xr:uid="{00000000-0005-0000-0000-0000C0040000}"/>
    <cellStyle name="Comma 7 4 4 5 2" xfId="20953" xr:uid="{00000000-0005-0000-0000-0000C0040000}"/>
    <cellStyle name="Comma 7 4 4 6" xfId="6278" xr:uid="{00000000-0005-0000-0000-0000BC040000}"/>
    <cellStyle name="Comma 7 4 4 7" xfId="14358" xr:uid="{00000000-0005-0000-0000-0000BC040000}"/>
    <cellStyle name="Comma 7 4 5" xfId="1901" xr:uid="{00000000-0005-0000-0000-000054030000}"/>
    <cellStyle name="Comma 7 4 5 2" xfId="3551" xr:uid="{00000000-0005-0000-0000-000055030000}"/>
    <cellStyle name="Comma 7 4 5 2 2" xfId="10010" xr:uid="{00000000-0005-0000-0000-0000C2040000}"/>
    <cellStyle name="Comma 7 4 5 2 3" xfId="18088" xr:uid="{00000000-0005-0000-0000-0000C2040000}"/>
    <cellStyle name="Comma 7 4 5 3" xfId="5214" xr:uid="{00000000-0005-0000-0000-000056030000}"/>
    <cellStyle name="Comma 7 4 5 3 2" xfId="11601" xr:uid="{00000000-0005-0000-0000-0000C3040000}"/>
    <cellStyle name="Comma 7 4 5 3 3" xfId="19679" xr:uid="{00000000-0005-0000-0000-0000C3040000}"/>
    <cellStyle name="Comma 7 4 5 4" xfId="8415" xr:uid="{00000000-0005-0000-0000-0000C4040000}"/>
    <cellStyle name="Comma 7 4 5 4 2" xfId="16493" xr:uid="{00000000-0005-0000-0000-0000C4040000}"/>
    <cellStyle name="Comma 7 4 5 5" xfId="12680" xr:uid="{00000000-0005-0000-0000-0000C5040000}"/>
    <cellStyle name="Comma 7 4 5 5 2" xfId="20744" xr:uid="{00000000-0005-0000-0000-0000C5040000}"/>
    <cellStyle name="Comma 7 4 5 6" xfId="6805" xr:uid="{00000000-0005-0000-0000-0000C1040000}"/>
    <cellStyle name="Comma 7 4 5 7" xfId="14885" xr:uid="{00000000-0005-0000-0000-0000C1040000}"/>
    <cellStyle name="Comma 7 4 6" xfId="2437" xr:uid="{00000000-0005-0000-0000-000057030000}"/>
    <cellStyle name="Comma 7 4 6 2" xfId="8951" xr:uid="{00000000-0005-0000-0000-0000C6040000}"/>
    <cellStyle name="Comma 7 4 6 3" xfId="17029" xr:uid="{00000000-0005-0000-0000-0000C6040000}"/>
    <cellStyle name="Comma 7 4 7" xfId="4160" xr:uid="{00000000-0005-0000-0000-000058030000}"/>
    <cellStyle name="Comma 7 4 7 2" xfId="10547" xr:uid="{00000000-0005-0000-0000-0000C7040000}"/>
    <cellStyle name="Comma 7 4 7 3" xfId="18625" xr:uid="{00000000-0005-0000-0000-0000C7040000}"/>
    <cellStyle name="Comma 7 4 8" xfId="7361" xr:uid="{00000000-0005-0000-0000-0000C8040000}"/>
    <cellStyle name="Comma 7 4 8 2" xfId="15439" xr:uid="{00000000-0005-0000-0000-0000C8040000}"/>
    <cellStyle name="Comma 7 4 9" xfId="12141" xr:uid="{00000000-0005-0000-0000-0000C9040000}"/>
    <cellStyle name="Comma 7 4 9 2" xfId="20216" xr:uid="{00000000-0005-0000-0000-0000C9040000}"/>
    <cellStyle name="Comma 7 5" xfId="373" xr:uid="{00000000-0005-0000-0000-000074010000}"/>
    <cellStyle name="Comma 7 5 10" xfId="13537" xr:uid="{00000000-0005-0000-0000-0000CB040000}"/>
    <cellStyle name="Comma 7 5 10 2" xfId="21534" xr:uid="{00000000-0005-0000-0000-0000CB040000}"/>
    <cellStyle name="Comma 7 5 11" xfId="5752" xr:uid="{00000000-0005-0000-0000-0000CA040000}"/>
    <cellStyle name="Comma 7 5 12" xfId="13832" xr:uid="{00000000-0005-0000-0000-0000CA040000}"/>
    <cellStyle name="Comma 7 5 2" xfId="967" xr:uid="{00000000-0005-0000-0000-00005A030000}"/>
    <cellStyle name="Comma 7 5 2 10" xfId="14006" xr:uid="{00000000-0005-0000-0000-0000CC040000}"/>
    <cellStyle name="Comma 7 5 2 2" xfId="1136" xr:uid="{00000000-0005-0000-0000-00005B030000}"/>
    <cellStyle name="Comma 7 5 2 2 2" xfId="1794" xr:uid="{00000000-0005-0000-0000-00005C030000}"/>
    <cellStyle name="Comma 7 5 2 2 2 2" xfId="3444" xr:uid="{00000000-0005-0000-0000-00005D030000}"/>
    <cellStyle name="Comma 7 5 2 2 2 2 2" xfId="9903" xr:uid="{00000000-0005-0000-0000-0000CF040000}"/>
    <cellStyle name="Comma 7 5 2 2 2 2 3" xfId="17981" xr:uid="{00000000-0005-0000-0000-0000CF040000}"/>
    <cellStyle name="Comma 7 5 2 2 2 3" xfId="5107" xr:uid="{00000000-0005-0000-0000-00005E030000}"/>
    <cellStyle name="Comma 7 5 2 2 2 3 2" xfId="11494" xr:uid="{00000000-0005-0000-0000-0000D0040000}"/>
    <cellStyle name="Comma 7 5 2 2 2 3 3" xfId="19572" xr:uid="{00000000-0005-0000-0000-0000D0040000}"/>
    <cellStyle name="Comma 7 5 2 2 2 4" xfId="8308" xr:uid="{00000000-0005-0000-0000-0000D1040000}"/>
    <cellStyle name="Comma 7 5 2 2 2 4 2" xfId="16386" xr:uid="{00000000-0005-0000-0000-0000D1040000}"/>
    <cellStyle name="Comma 7 5 2 2 2 5" xfId="6698" xr:uid="{00000000-0005-0000-0000-0000CE040000}"/>
    <cellStyle name="Comma 7 5 2 2 2 6" xfId="14778" xr:uid="{00000000-0005-0000-0000-0000CE040000}"/>
    <cellStyle name="Comma 7 5 2 2 3" xfId="2321" xr:uid="{00000000-0005-0000-0000-00005F030000}"/>
    <cellStyle name="Comma 7 5 2 2 3 2" xfId="3971" xr:uid="{00000000-0005-0000-0000-000060030000}"/>
    <cellStyle name="Comma 7 5 2 2 3 2 2" xfId="10430" xr:uid="{00000000-0005-0000-0000-0000D3040000}"/>
    <cellStyle name="Comma 7 5 2 2 3 2 3" xfId="18508" xr:uid="{00000000-0005-0000-0000-0000D3040000}"/>
    <cellStyle name="Comma 7 5 2 2 3 3" xfId="5634" xr:uid="{00000000-0005-0000-0000-000061030000}"/>
    <cellStyle name="Comma 7 5 2 2 3 3 2" xfId="12021" xr:uid="{00000000-0005-0000-0000-0000D4040000}"/>
    <cellStyle name="Comma 7 5 2 2 3 3 3" xfId="20099" xr:uid="{00000000-0005-0000-0000-0000D4040000}"/>
    <cellStyle name="Comma 7 5 2 2 3 4" xfId="8835" xr:uid="{00000000-0005-0000-0000-0000D5040000}"/>
    <cellStyle name="Comma 7 5 2 2 3 4 2" xfId="16913" xr:uid="{00000000-0005-0000-0000-0000D5040000}"/>
    <cellStyle name="Comma 7 5 2 2 3 5" xfId="7225" xr:uid="{00000000-0005-0000-0000-0000D2040000}"/>
    <cellStyle name="Comma 7 5 2 2 3 6" xfId="15305" xr:uid="{00000000-0005-0000-0000-0000D2040000}"/>
    <cellStyle name="Comma 7 5 2 2 4" xfId="2887" xr:uid="{00000000-0005-0000-0000-000062030000}"/>
    <cellStyle name="Comma 7 5 2 2 4 2" xfId="9376" xr:uid="{00000000-0005-0000-0000-0000D6040000}"/>
    <cellStyle name="Comma 7 5 2 2 4 3" xfId="17454" xr:uid="{00000000-0005-0000-0000-0000D6040000}"/>
    <cellStyle name="Comma 7 5 2 2 5" xfId="4580" xr:uid="{00000000-0005-0000-0000-000063030000}"/>
    <cellStyle name="Comma 7 5 2 2 5 2" xfId="10967" xr:uid="{00000000-0005-0000-0000-0000D7040000}"/>
    <cellStyle name="Comma 7 5 2 2 5 3" xfId="19045" xr:uid="{00000000-0005-0000-0000-0000D7040000}"/>
    <cellStyle name="Comma 7 5 2 2 6" xfId="7781" xr:uid="{00000000-0005-0000-0000-0000D8040000}"/>
    <cellStyle name="Comma 7 5 2 2 6 2" xfId="15859" xr:uid="{00000000-0005-0000-0000-0000D8040000}"/>
    <cellStyle name="Comma 7 5 2 2 7" xfId="12916" xr:uid="{00000000-0005-0000-0000-0000D9040000}"/>
    <cellStyle name="Comma 7 5 2 2 7 2" xfId="20954" xr:uid="{00000000-0005-0000-0000-0000D9040000}"/>
    <cellStyle name="Comma 7 5 2 2 8" xfId="6171" xr:uid="{00000000-0005-0000-0000-0000CD040000}"/>
    <cellStyle name="Comma 7 5 2 2 9" xfId="14251" xr:uid="{00000000-0005-0000-0000-0000CD040000}"/>
    <cellStyle name="Comma 7 5 2 3" xfId="1550" xr:uid="{00000000-0005-0000-0000-000064030000}"/>
    <cellStyle name="Comma 7 5 2 3 2" xfId="3199" xr:uid="{00000000-0005-0000-0000-000065030000}"/>
    <cellStyle name="Comma 7 5 2 3 2 2" xfId="9658" xr:uid="{00000000-0005-0000-0000-0000DB040000}"/>
    <cellStyle name="Comma 7 5 2 3 2 3" xfId="17736" xr:uid="{00000000-0005-0000-0000-0000DB040000}"/>
    <cellStyle name="Comma 7 5 2 3 3" xfId="4862" xr:uid="{00000000-0005-0000-0000-000066030000}"/>
    <cellStyle name="Comma 7 5 2 3 3 2" xfId="11249" xr:uid="{00000000-0005-0000-0000-0000DC040000}"/>
    <cellStyle name="Comma 7 5 2 3 3 3" xfId="19327" xr:uid="{00000000-0005-0000-0000-0000DC040000}"/>
    <cellStyle name="Comma 7 5 2 3 4" xfId="8063" xr:uid="{00000000-0005-0000-0000-0000DD040000}"/>
    <cellStyle name="Comma 7 5 2 3 4 2" xfId="16141" xr:uid="{00000000-0005-0000-0000-0000DD040000}"/>
    <cellStyle name="Comma 7 5 2 3 5" xfId="6453" xr:uid="{00000000-0005-0000-0000-0000DA040000}"/>
    <cellStyle name="Comma 7 5 2 3 6" xfId="14533" xr:uid="{00000000-0005-0000-0000-0000DA040000}"/>
    <cellStyle name="Comma 7 5 2 4" xfId="2076" xr:uid="{00000000-0005-0000-0000-000067030000}"/>
    <cellStyle name="Comma 7 5 2 4 2" xfId="3726" xr:uid="{00000000-0005-0000-0000-000068030000}"/>
    <cellStyle name="Comma 7 5 2 4 2 2" xfId="10185" xr:uid="{00000000-0005-0000-0000-0000DF040000}"/>
    <cellStyle name="Comma 7 5 2 4 2 3" xfId="18263" xr:uid="{00000000-0005-0000-0000-0000DF040000}"/>
    <cellStyle name="Comma 7 5 2 4 3" xfId="5389" xr:uid="{00000000-0005-0000-0000-000069030000}"/>
    <cellStyle name="Comma 7 5 2 4 3 2" xfId="11776" xr:uid="{00000000-0005-0000-0000-0000E0040000}"/>
    <cellStyle name="Comma 7 5 2 4 3 3" xfId="19854" xr:uid="{00000000-0005-0000-0000-0000E0040000}"/>
    <cellStyle name="Comma 7 5 2 4 4" xfId="8590" xr:uid="{00000000-0005-0000-0000-0000E1040000}"/>
    <cellStyle name="Comma 7 5 2 4 4 2" xfId="16668" xr:uid="{00000000-0005-0000-0000-0000E1040000}"/>
    <cellStyle name="Comma 7 5 2 4 5" xfId="6980" xr:uid="{00000000-0005-0000-0000-0000DE040000}"/>
    <cellStyle name="Comma 7 5 2 4 6" xfId="15060" xr:uid="{00000000-0005-0000-0000-0000DE040000}"/>
    <cellStyle name="Comma 7 5 2 5" xfId="2732" xr:uid="{00000000-0005-0000-0000-00006A030000}"/>
    <cellStyle name="Comma 7 5 2 5 2" xfId="9221" xr:uid="{00000000-0005-0000-0000-0000E2040000}"/>
    <cellStyle name="Comma 7 5 2 5 3" xfId="17299" xr:uid="{00000000-0005-0000-0000-0000E2040000}"/>
    <cellStyle name="Comma 7 5 2 6" xfId="4335" xr:uid="{00000000-0005-0000-0000-00006B030000}"/>
    <cellStyle name="Comma 7 5 2 6 2" xfId="10722" xr:uid="{00000000-0005-0000-0000-0000E3040000}"/>
    <cellStyle name="Comma 7 5 2 6 3" xfId="18800" xr:uid="{00000000-0005-0000-0000-0000E3040000}"/>
    <cellStyle name="Comma 7 5 2 7" xfId="7536" xr:uid="{00000000-0005-0000-0000-0000E4040000}"/>
    <cellStyle name="Comma 7 5 2 7 2" xfId="15614" xr:uid="{00000000-0005-0000-0000-0000E4040000}"/>
    <cellStyle name="Comma 7 5 2 8" xfId="12449" xr:uid="{00000000-0005-0000-0000-0000E5040000}"/>
    <cellStyle name="Comma 7 5 2 8 2" xfId="20518" xr:uid="{00000000-0005-0000-0000-0000E5040000}"/>
    <cellStyle name="Comma 7 5 2 9" xfId="5926" xr:uid="{00000000-0005-0000-0000-0000CC040000}"/>
    <cellStyle name="Comma 7 5 3" xfId="987" xr:uid="{00000000-0005-0000-0000-00006C030000}"/>
    <cellStyle name="Comma 7 5 3 2" xfId="1624" xr:uid="{00000000-0005-0000-0000-00006D030000}"/>
    <cellStyle name="Comma 7 5 3 2 2" xfId="3273" xr:uid="{00000000-0005-0000-0000-00006E030000}"/>
    <cellStyle name="Comma 7 5 3 2 2 2" xfId="9732" xr:uid="{00000000-0005-0000-0000-0000E8040000}"/>
    <cellStyle name="Comma 7 5 3 2 2 3" xfId="17810" xr:uid="{00000000-0005-0000-0000-0000E8040000}"/>
    <cellStyle name="Comma 7 5 3 2 3" xfId="4936" xr:uid="{00000000-0005-0000-0000-00006F030000}"/>
    <cellStyle name="Comma 7 5 3 2 3 2" xfId="11323" xr:uid="{00000000-0005-0000-0000-0000E9040000}"/>
    <cellStyle name="Comma 7 5 3 2 3 3" xfId="19401" xr:uid="{00000000-0005-0000-0000-0000E9040000}"/>
    <cellStyle name="Comma 7 5 3 2 4" xfId="8137" xr:uid="{00000000-0005-0000-0000-0000EA040000}"/>
    <cellStyle name="Comma 7 5 3 2 4 2" xfId="16215" xr:uid="{00000000-0005-0000-0000-0000EA040000}"/>
    <cellStyle name="Comma 7 5 3 2 5" xfId="6527" xr:uid="{00000000-0005-0000-0000-0000E7040000}"/>
    <cellStyle name="Comma 7 5 3 2 6" xfId="14607" xr:uid="{00000000-0005-0000-0000-0000E7040000}"/>
    <cellStyle name="Comma 7 5 3 3" xfId="2150" xr:uid="{00000000-0005-0000-0000-000070030000}"/>
    <cellStyle name="Comma 7 5 3 3 2" xfId="3800" xr:uid="{00000000-0005-0000-0000-000071030000}"/>
    <cellStyle name="Comma 7 5 3 3 2 2" xfId="10259" xr:uid="{00000000-0005-0000-0000-0000EC040000}"/>
    <cellStyle name="Comma 7 5 3 3 2 3" xfId="18337" xr:uid="{00000000-0005-0000-0000-0000EC040000}"/>
    <cellStyle name="Comma 7 5 3 3 3" xfId="5463" xr:uid="{00000000-0005-0000-0000-000072030000}"/>
    <cellStyle name="Comma 7 5 3 3 3 2" xfId="11850" xr:uid="{00000000-0005-0000-0000-0000ED040000}"/>
    <cellStyle name="Comma 7 5 3 3 3 3" xfId="19928" xr:uid="{00000000-0005-0000-0000-0000ED040000}"/>
    <cellStyle name="Comma 7 5 3 3 4" xfId="8664" xr:uid="{00000000-0005-0000-0000-0000EE040000}"/>
    <cellStyle name="Comma 7 5 3 3 4 2" xfId="16742" xr:uid="{00000000-0005-0000-0000-0000EE040000}"/>
    <cellStyle name="Comma 7 5 3 3 5" xfId="7054" xr:uid="{00000000-0005-0000-0000-0000EB040000}"/>
    <cellStyle name="Comma 7 5 3 3 6" xfId="15134" xr:uid="{00000000-0005-0000-0000-0000EB040000}"/>
    <cellStyle name="Comma 7 5 3 4" xfId="2752" xr:uid="{00000000-0005-0000-0000-000073030000}"/>
    <cellStyle name="Comma 7 5 3 4 2" xfId="9241" xr:uid="{00000000-0005-0000-0000-0000EF040000}"/>
    <cellStyle name="Comma 7 5 3 4 3" xfId="17319" xr:uid="{00000000-0005-0000-0000-0000EF040000}"/>
    <cellStyle name="Comma 7 5 3 5" xfId="4409" xr:uid="{00000000-0005-0000-0000-000074030000}"/>
    <cellStyle name="Comma 7 5 3 5 2" xfId="10796" xr:uid="{00000000-0005-0000-0000-0000F0040000}"/>
    <cellStyle name="Comma 7 5 3 5 3" xfId="18874" xr:uid="{00000000-0005-0000-0000-0000F0040000}"/>
    <cellStyle name="Comma 7 5 3 6" xfId="7610" xr:uid="{00000000-0005-0000-0000-0000F1040000}"/>
    <cellStyle name="Comma 7 5 3 6 2" xfId="15688" xr:uid="{00000000-0005-0000-0000-0000F1040000}"/>
    <cellStyle name="Comma 7 5 3 7" xfId="12917" xr:uid="{00000000-0005-0000-0000-0000F2040000}"/>
    <cellStyle name="Comma 7 5 3 7 2" xfId="20955" xr:uid="{00000000-0005-0000-0000-0000F2040000}"/>
    <cellStyle name="Comma 7 5 3 8" xfId="6000" xr:uid="{00000000-0005-0000-0000-0000E6040000}"/>
    <cellStyle name="Comma 7 5 3 9" xfId="14080" xr:uid="{00000000-0005-0000-0000-0000E6040000}"/>
    <cellStyle name="Comma 7 5 4" xfId="1376" xr:uid="{00000000-0005-0000-0000-000075030000}"/>
    <cellStyle name="Comma 7 5 4 2" xfId="3025" xr:uid="{00000000-0005-0000-0000-000076030000}"/>
    <cellStyle name="Comma 7 5 4 2 2" xfId="9484" xr:uid="{00000000-0005-0000-0000-0000F4040000}"/>
    <cellStyle name="Comma 7 5 4 2 3" xfId="17562" xr:uid="{00000000-0005-0000-0000-0000F4040000}"/>
    <cellStyle name="Comma 7 5 4 3" xfId="4688" xr:uid="{00000000-0005-0000-0000-000077030000}"/>
    <cellStyle name="Comma 7 5 4 3 2" xfId="11075" xr:uid="{00000000-0005-0000-0000-0000F5040000}"/>
    <cellStyle name="Comma 7 5 4 3 3" xfId="19153" xr:uid="{00000000-0005-0000-0000-0000F5040000}"/>
    <cellStyle name="Comma 7 5 4 4" xfId="7889" xr:uid="{00000000-0005-0000-0000-0000F6040000}"/>
    <cellStyle name="Comma 7 5 4 4 2" xfId="15967" xr:uid="{00000000-0005-0000-0000-0000F6040000}"/>
    <cellStyle name="Comma 7 5 4 5" xfId="12681" xr:uid="{00000000-0005-0000-0000-0000F7040000}"/>
    <cellStyle name="Comma 7 5 4 5 2" xfId="20745" xr:uid="{00000000-0005-0000-0000-0000F7040000}"/>
    <cellStyle name="Comma 7 5 4 6" xfId="6279" xr:uid="{00000000-0005-0000-0000-0000F3040000}"/>
    <cellStyle name="Comma 7 5 4 7" xfId="14359" xr:uid="{00000000-0005-0000-0000-0000F3040000}"/>
    <cellStyle name="Comma 7 5 5" xfId="1902" xr:uid="{00000000-0005-0000-0000-000078030000}"/>
    <cellStyle name="Comma 7 5 5 2" xfId="3552" xr:uid="{00000000-0005-0000-0000-000079030000}"/>
    <cellStyle name="Comma 7 5 5 2 2" xfId="10011" xr:uid="{00000000-0005-0000-0000-0000F9040000}"/>
    <cellStyle name="Comma 7 5 5 2 3" xfId="18089" xr:uid="{00000000-0005-0000-0000-0000F9040000}"/>
    <cellStyle name="Comma 7 5 5 3" xfId="5215" xr:uid="{00000000-0005-0000-0000-00007A030000}"/>
    <cellStyle name="Comma 7 5 5 3 2" xfId="11602" xr:uid="{00000000-0005-0000-0000-0000FA040000}"/>
    <cellStyle name="Comma 7 5 5 3 3" xfId="19680" xr:uid="{00000000-0005-0000-0000-0000FA040000}"/>
    <cellStyle name="Comma 7 5 5 4" xfId="8416" xr:uid="{00000000-0005-0000-0000-0000FB040000}"/>
    <cellStyle name="Comma 7 5 5 4 2" xfId="16494" xr:uid="{00000000-0005-0000-0000-0000FB040000}"/>
    <cellStyle name="Comma 7 5 5 5" xfId="6806" xr:uid="{00000000-0005-0000-0000-0000F8040000}"/>
    <cellStyle name="Comma 7 5 5 6" xfId="14886" xr:uid="{00000000-0005-0000-0000-0000F8040000}"/>
    <cellStyle name="Comma 7 5 6" xfId="2439" xr:uid="{00000000-0005-0000-0000-00007B030000}"/>
    <cellStyle name="Comma 7 5 6 2" xfId="8953" xr:uid="{00000000-0005-0000-0000-0000FC040000}"/>
    <cellStyle name="Comma 7 5 6 3" xfId="17031" xr:uid="{00000000-0005-0000-0000-0000FC040000}"/>
    <cellStyle name="Comma 7 5 7" xfId="4161" xr:uid="{00000000-0005-0000-0000-00007C030000}"/>
    <cellStyle name="Comma 7 5 7 2" xfId="10548" xr:uid="{00000000-0005-0000-0000-0000FD040000}"/>
    <cellStyle name="Comma 7 5 7 3" xfId="18626" xr:uid="{00000000-0005-0000-0000-0000FD040000}"/>
    <cellStyle name="Comma 7 5 8" xfId="7362" xr:uid="{00000000-0005-0000-0000-0000FE040000}"/>
    <cellStyle name="Comma 7 5 8 2" xfId="15440" xr:uid="{00000000-0005-0000-0000-0000FE040000}"/>
    <cellStyle name="Comma 7 5 9" xfId="12143" xr:uid="{00000000-0005-0000-0000-0000FF040000}"/>
    <cellStyle name="Comma 7 5 9 2" xfId="20218" xr:uid="{00000000-0005-0000-0000-0000FF040000}"/>
    <cellStyle name="Comma 7 6" xfId="374" xr:uid="{00000000-0005-0000-0000-000075010000}"/>
    <cellStyle name="Comma 7 6 10" xfId="13538" xr:uid="{00000000-0005-0000-0000-000001050000}"/>
    <cellStyle name="Comma 7 6 10 2" xfId="21535" xr:uid="{00000000-0005-0000-0000-000001050000}"/>
    <cellStyle name="Comma 7 6 11" xfId="5753" xr:uid="{00000000-0005-0000-0000-000000050000}"/>
    <cellStyle name="Comma 7 6 12" xfId="13833" xr:uid="{00000000-0005-0000-0000-000000050000}"/>
    <cellStyle name="Comma 7 6 2" xfId="955" xr:uid="{00000000-0005-0000-0000-00007E030000}"/>
    <cellStyle name="Comma 7 6 2 10" xfId="13988" xr:uid="{00000000-0005-0000-0000-000002050000}"/>
    <cellStyle name="Comma 7 6 2 2" xfId="1137" xr:uid="{00000000-0005-0000-0000-00007F030000}"/>
    <cellStyle name="Comma 7 6 2 2 2" xfId="1795" xr:uid="{00000000-0005-0000-0000-000080030000}"/>
    <cellStyle name="Comma 7 6 2 2 2 2" xfId="3445" xr:uid="{00000000-0005-0000-0000-000081030000}"/>
    <cellStyle name="Comma 7 6 2 2 2 2 2" xfId="9904" xr:uid="{00000000-0005-0000-0000-000005050000}"/>
    <cellStyle name="Comma 7 6 2 2 2 2 3" xfId="17982" xr:uid="{00000000-0005-0000-0000-000005050000}"/>
    <cellStyle name="Comma 7 6 2 2 2 3" xfId="5108" xr:uid="{00000000-0005-0000-0000-000082030000}"/>
    <cellStyle name="Comma 7 6 2 2 2 3 2" xfId="11495" xr:uid="{00000000-0005-0000-0000-000006050000}"/>
    <cellStyle name="Comma 7 6 2 2 2 3 3" xfId="19573" xr:uid="{00000000-0005-0000-0000-000006050000}"/>
    <cellStyle name="Comma 7 6 2 2 2 4" xfId="8309" xr:uid="{00000000-0005-0000-0000-000007050000}"/>
    <cellStyle name="Comma 7 6 2 2 2 4 2" xfId="16387" xr:uid="{00000000-0005-0000-0000-000007050000}"/>
    <cellStyle name="Comma 7 6 2 2 2 5" xfId="6699" xr:uid="{00000000-0005-0000-0000-000004050000}"/>
    <cellStyle name="Comma 7 6 2 2 2 6" xfId="14779" xr:uid="{00000000-0005-0000-0000-000004050000}"/>
    <cellStyle name="Comma 7 6 2 2 3" xfId="2322" xr:uid="{00000000-0005-0000-0000-000083030000}"/>
    <cellStyle name="Comma 7 6 2 2 3 2" xfId="3972" xr:uid="{00000000-0005-0000-0000-000084030000}"/>
    <cellStyle name="Comma 7 6 2 2 3 2 2" xfId="10431" xr:uid="{00000000-0005-0000-0000-000009050000}"/>
    <cellStyle name="Comma 7 6 2 2 3 2 3" xfId="18509" xr:uid="{00000000-0005-0000-0000-000009050000}"/>
    <cellStyle name="Comma 7 6 2 2 3 3" xfId="5635" xr:uid="{00000000-0005-0000-0000-000085030000}"/>
    <cellStyle name="Comma 7 6 2 2 3 3 2" xfId="12022" xr:uid="{00000000-0005-0000-0000-00000A050000}"/>
    <cellStyle name="Comma 7 6 2 2 3 3 3" xfId="20100" xr:uid="{00000000-0005-0000-0000-00000A050000}"/>
    <cellStyle name="Comma 7 6 2 2 3 4" xfId="8836" xr:uid="{00000000-0005-0000-0000-00000B050000}"/>
    <cellStyle name="Comma 7 6 2 2 3 4 2" xfId="16914" xr:uid="{00000000-0005-0000-0000-00000B050000}"/>
    <cellStyle name="Comma 7 6 2 2 3 5" xfId="7226" xr:uid="{00000000-0005-0000-0000-000008050000}"/>
    <cellStyle name="Comma 7 6 2 2 3 6" xfId="15306" xr:uid="{00000000-0005-0000-0000-000008050000}"/>
    <cellStyle name="Comma 7 6 2 2 4" xfId="2888" xr:uid="{00000000-0005-0000-0000-000086030000}"/>
    <cellStyle name="Comma 7 6 2 2 4 2" xfId="9377" xr:uid="{00000000-0005-0000-0000-00000C050000}"/>
    <cellStyle name="Comma 7 6 2 2 4 3" xfId="17455" xr:uid="{00000000-0005-0000-0000-00000C050000}"/>
    <cellStyle name="Comma 7 6 2 2 5" xfId="4581" xr:uid="{00000000-0005-0000-0000-000087030000}"/>
    <cellStyle name="Comma 7 6 2 2 5 2" xfId="10968" xr:uid="{00000000-0005-0000-0000-00000D050000}"/>
    <cellStyle name="Comma 7 6 2 2 5 3" xfId="19046" xr:uid="{00000000-0005-0000-0000-00000D050000}"/>
    <cellStyle name="Comma 7 6 2 2 6" xfId="7782" xr:uid="{00000000-0005-0000-0000-00000E050000}"/>
    <cellStyle name="Comma 7 6 2 2 6 2" xfId="15860" xr:uid="{00000000-0005-0000-0000-00000E050000}"/>
    <cellStyle name="Comma 7 6 2 2 7" xfId="12918" xr:uid="{00000000-0005-0000-0000-00000F050000}"/>
    <cellStyle name="Comma 7 6 2 2 7 2" xfId="20956" xr:uid="{00000000-0005-0000-0000-00000F050000}"/>
    <cellStyle name="Comma 7 6 2 2 8" xfId="6172" xr:uid="{00000000-0005-0000-0000-000003050000}"/>
    <cellStyle name="Comma 7 6 2 2 9" xfId="14252" xr:uid="{00000000-0005-0000-0000-000003050000}"/>
    <cellStyle name="Comma 7 6 2 3" xfId="1532" xr:uid="{00000000-0005-0000-0000-000088030000}"/>
    <cellStyle name="Comma 7 6 2 3 2" xfId="3181" xr:uid="{00000000-0005-0000-0000-000089030000}"/>
    <cellStyle name="Comma 7 6 2 3 2 2" xfId="9640" xr:uid="{00000000-0005-0000-0000-000011050000}"/>
    <cellStyle name="Comma 7 6 2 3 2 3" xfId="17718" xr:uid="{00000000-0005-0000-0000-000011050000}"/>
    <cellStyle name="Comma 7 6 2 3 3" xfId="4844" xr:uid="{00000000-0005-0000-0000-00008A030000}"/>
    <cellStyle name="Comma 7 6 2 3 3 2" xfId="11231" xr:uid="{00000000-0005-0000-0000-000012050000}"/>
    <cellStyle name="Comma 7 6 2 3 3 3" xfId="19309" xr:uid="{00000000-0005-0000-0000-000012050000}"/>
    <cellStyle name="Comma 7 6 2 3 4" xfId="8045" xr:uid="{00000000-0005-0000-0000-000013050000}"/>
    <cellStyle name="Comma 7 6 2 3 4 2" xfId="16123" xr:uid="{00000000-0005-0000-0000-000013050000}"/>
    <cellStyle name="Comma 7 6 2 3 5" xfId="6435" xr:uid="{00000000-0005-0000-0000-000010050000}"/>
    <cellStyle name="Comma 7 6 2 3 6" xfId="14515" xr:uid="{00000000-0005-0000-0000-000010050000}"/>
    <cellStyle name="Comma 7 6 2 4" xfId="2058" xr:uid="{00000000-0005-0000-0000-00008B030000}"/>
    <cellStyle name="Comma 7 6 2 4 2" xfId="3708" xr:uid="{00000000-0005-0000-0000-00008C030000}"/>
    <cellStyle name="Comma 7 6 2 4 2 2" xfId="10167" xr:uid="{00000000-0005-0000-0000-000015050000}"/>
    <cellStyle name="Comma 7 6 2 4 2 3" xfId="18245" xr:uid="{00000000-0005-0000-0000-000015050000}"/>
    <cellStyle name="Comma 7 6 2 4 3" xfId="5371" xr:uid="{00000000-0005-0000-0000-00008D030000}"/>
    <cellStyle name="Comma 7 6 2 4 3 2" xfId="11758" xr:uid="{00000000-0005-0000-0000-000016050000}"/>
    <cellStyle name="Comma 7 6 2 4 3 3" xfId="19836" xr:uid="{00000000-0005-0000-0000-000016050000}"/>
    <cellStyle name="Comma 7 6 2 4 4" xfId="8572" xr:uid="{00000000-0005-0000-0000-000017050000}"/>
    <cellStyle name="Comma 7 6 2 4 4 2" xfId="16650" xr:uid="{00000000-0005-0000-0000-000017050000}"/>
    <cellStyle name="Comma 7 6 2 4 5" xfId="6962" xr:uid="{00000000-0005-0000-0000-000014050000}"/>
    <cellStyle name="Comma 7 6 2 4 6" xfId="15042" xr:uid="{00000000-0005-0000-0000-000014050000}"/>
    <cellStyle name="Comma 7 6 2 5" xfId="2720" xr:uid="{00000000-0005-0000-0000-00008E030000}"/>
    <cellStyle name="Comma 7 6 2 5 2" xfId="9209" xr:uid="{00000000-0005-0000-0000-000018050000}"/>
    <cellStyle name="Comma 7 6 2 5 3" xfId="17287" xr:uid="{00000000-0005-0000-0000-000018050000}"/>
    <cellStyle name="Comma 7 6 2 6" xfId="4317" xr:uid="{00000000-0005-0000-0000-00008F030000}"/>
    <cellStyle name="Comma 7 6 2 6 2" xfId="10704" xr:uid="{00000000-0005-0000-0000-000019050000}"/>
    <cellStyle name="Comma 7 6 2 6 3" xfId="18782" xr:uid="{00000000-0005-0000-0000-000019050000}"/>
    <cellStyle name="Comma 7 6 2 7" xfId="7518" xr:uid="{00000000-0005-0000-0000-00001A050000}"/>
    <cellStyle name="Comma 7 6 2 7 2" xfId="15596" xr:uid="{00000000-0005-0000-0000-00001A050000}"/>
    <cellStyle name="Comma 7 6 2 8" xfId="12450" xr:uid="{00000000-0005-0000-0000-00001B050000}"/>
    <cellStyle name="Comma 7 6 2 8 2" xfId="20519" xr:uid="{00000000-0005-0000-0000-00001B050000}"/>
    <cellStyle name="Comma 7 6 2 9" xfId="5908" xr:uid="{00000000-0005-0000-0000-000002050000}"/>
    <cellStyle name="Comma 7 6 3" xfId="988" xr:uid="{00000000-0005-0000-0000-000090030000}"/>
    <cellStyle name="Comma 7 6 3 2" xfId="1625" xr:uid="{00000000-0005-0000-0000-000091030000}"/>
    <cellStyle name="Comma 7 6 3 2 2" xfId="3274" xr:uid="{00000000-0005-0000-0000-000092030000}"/>
    <cellStyle name="Comma 7 6 3 2 2 2" xfId="9733" xr:uid="{00000000-0005-0000-0000-00001E050000}"/>
    <cellStyle name="Comma 7 6 3 2 2 3" xfId="17811" xr:uid="{00000000-0005-0000-0000-00001E050000}"/>
    <cellStyle name="Comma 7 6 3 2 3" xfId="4937" xr:uid="{00000000-0005-0000-0000-000093030000}"/>
    <cellStyle name="Comma 7 6 3 2 3 2" xfId="11324" xr:uid="{00000000-0005-0000-0000-00001F050000}"/>
    <cellStyle name="Comma 7 6 3 2 3 3" xfId="19402" xr:uid="{00000000-0005-0000-0000-00001F050000}"/>
    <cellStyle name="Comma 7 6 3 2 4" xfId="8138" xr:uid="{00000000-0005-0000-0000-000020050000}"/>
    <cellStyle name="Comma 7 6 3 2 4 2" xfId="16216" xr:uid="{00000000-0005-0000-0000-000020050000}"/>
    <cellStyle name="Comma 7 6 3 2 5" xfId="6528" xr:uid="{00000000-0005-0000-0000-00001D050000}"/>
    <cellStyle name="Comma 7 6 3 2 6" xfId="14608" xr:uid="{00000000-0005-0000-0000-00001D050000}"/>
    <cellStyle name="Comma 7 6 3 3" xfId="2151" xr:uid="{00000000-0005-0000-0000-000094030000}"/>
    <cellStyle name="Comma 7 6 3 3 2" xfId="3801" xr:uid="{00000000-0005-0000-0000-000095030000}"/>
    <cellStyle name="Comma 7 6 3 3 2 2" xfId="10260" xr:uid="{00000000-0005-0000-0000-000022050000}"/>
    <cellStyle name="Comma 7 6 3 3 2 3" xfId="18338" xr:uid="{00000000-0005-0000-0000-000022050000}"/>
    <cellStyle name="Comma 7 6 3 3 3" xfId="5464" xr:uid="{00000000-0005-0000-0000-000096030000}"/>
    <cellStyle name="Comma 7 6 3 3 3 2" xfId="11851" xr:uid="{00000000-0005-0000-0000-000023050000}"/>
    <cellStyle name="Comma 7 6 3 3 3 3" xfId="19929" xr:uid="{00000000-0005-0000-0000-000023050000}"/>
    <cellStyle name="Comma 7 6 3 3 4" xfId="8665" xr:uid="{00000000-0005-0000-0000-000024050000}"/>
    <cellStyle name="Comma 7 6 3 3 4 2" xfId="16743" xr:uid="{00000000-0005-0000-0000-000024050000}"/>
    <cellStyle name="Comma 7 6 3 3 5" xfId="7055" xr:uid="{00000000-0005-0000-0000-000021050000}"/>
    <cellStyle name="Comma 7 6 3 3 6" xfId="15135" xr:uid="{00000000-0005-0000-0000-000021050000}"/>
    <cellStyle name="Comma 7 6 3 4" xfId="2753" xr:uid="{00000000-0005-0000-0000-000097030000}"/>
    <cellStyle name="Comma 7 6 3 4 2" xfId="9242" xr:uid="{00000000-0005-0000-0000-000025050000}"/>
    <cellStyle name="Comma 7 6 3 4 3" xfId="17320" xr:uid="{00000000-0005-0000-0000-000025050000}"/>
    <cellStyle name="Comma 7 6 3 5" xfId="4410" xr:uid="{00000000-0005-0000-0000-000098030000}"/>
    <cellStyle name="Comma 7 6 3 5 2" xfId="10797" xr:uid="{00000000-0005-0000-0000-000026050000}"/>
    <cellStyle name="Comma 7 6 3 5 3" xfId="18875" xr:uid="{00000000-0005-0000-0000-000026050000}"/>
    <cellStyle name="Comma 7 6 3 6" xfId="7611" xr:uid="{00000000-0005-0000-0000-000027050000}"/>
    <cellStyle name="Comma 7 6 3 6 2" xfId="15689" xr:uid="{00000000-0005-0000-0000-000027050000}"/>
    <cellStyle name="Comma 7 6 3 7" xfId="12919" xr:uid="{00000000-0005-0000-0000-000028050000}"/>
    <cellStyle name="Comma 7 6 3 7 2" xfId="20957" xr:uid="{00000000-0005-0000-0000-000028050000}"/>
    <cellStyle name="Comma 7 6 3 8" xfId="6001" xr:uid="{00000000-0005-0000-0000-00001C050000}"/>
    <cellStyle name="Comma 7 6 3 9" xfId="14081" xr:uid="{00000000-0005-0000-0000-00001C050000}"/>
    <cellStyle name="Comma 7 6 4" xfId="1377" xr:uid="{00000000-0005-0000-0000-000099030000}"/>
    <cellStyle name="Comma 7 6 4 2" xfId="3026" xr:uid="{00000000-0005-0000-0000-00009A030000}"/>
    <cellStyle name="Comma 7 6 4 2 2" xfId="9485" xr:uid="{00000000-0005-0000-0000-00002A050000}"/>
    <cellStyle name="Comma 7 6 4 2 3" xfId="17563" xr:uid="{00000000-0005-0000-0000-00002A050000}"/>
    <cellStyle name="Comma 7 6 4 3" xfId="4689" xr:uid="{00000000-0005-0000-0000-00009B030000}"/>
    <cellStyle name="Comma 7 6 4 3 2" xfId="11076" xr:uid="{00000000-0005-0000-0000-00002B050000}"/>
    <cellStyle name="Comma 7 6 4 3 3" xfId="19154" xr:uid="{00000000-0005-0000-0000-00002B050000}"/>
    <cellStyle name="Comma 7 6 4 4" xfId="7890" xr:uid="{00000000-0005-0000-0000-00002C050000}"/>
    <cellStyle name="Comma 7 6 4 4 2" xfId="15968" xr:uid="{00000000-0005-0000-0000-00002C050000}"/>
    <cellStyle name="Comma 7 6 4 5" xfId="12682" xr:uid="{00000000-0005-0000-0000-00002D050000}"/>
    <cellStyle name="Comma 7 6 4 5 2" xfId="20746" xr:uid="{00000000-0005-0000-0000-00002D050000}"/>
    <cellStyle name="Comma 7 6 4 6" xfId="6280" xr:uid="{00000000-0005-0000-0000-000029050000}"/>
    <cellStyle name="Comma 7 6 4 7" xfId="14360" xr:uid="{00000000-0005-0000-0000-000029050000}"/>
    <cellStyle name="Comma 7 6 5" xfId="1903" xr:uid="{00000000-0005-0000-0000-00009C030000}"/>
    <cellStyle name="Comma 7 6 5 2" xfId="3553" xr:uid="{00000000-0005-0000-0000-00009D030000}"/>
    <cellStyle name="Comma 7 6 5 2 2" xfId="10012" xr:uid="{00000000-0005-0000-0000-00002F050000}"/>
    <cellStyle name="Comma 7 6 5 2 3" xfId="18090" xr:uid="{00000000-0005-0000-0000-00002F050000}"/>
    <cellStyle name="Comma 7 6 5 3" xfId="5216" xr:uid="{00000000-0005-0000-0000-00009E030000}"/>
    <cellStyle name="Comma 7 6 5 3 2" xfId="11603" xr:uid="{00000000-0005-0000-0000-000030050000}"/>
    <cellStyle name="Comma 7 6 5 3 3" xfId="19681" xr:uid="{00000000-0005-0000-0000-000030050000}"/>
    <cellStyle name="Comma 7 6 5 4" xfId="8417" xr:uid="{00000000-0005-0000-0000-000031050000}"/>
    <cellStyle name="Comma 7 6 5 4 2" xfId="16495" xr:uid="{00000000-0005-0000-0000-000031050000}"/>
    <cellStyle name="Comma 7 6 5 5" xfId="6807" xr:uid="{00000000-0005-0000-0000-00002E050000}"/>
    <cellStyle name="Comma 7 6 5 6" xfId="14887" xr:uid="{00000000-0005-0000-0000-00002E050000}"/>
    <cellStyle name="Comma 7 6 6" xfId="2440" xr:uid="{00000000-0005-0000-0000-00009F030000}"/>
    <cellStyle name="Comma 7 6 6 2" xfId="8954" xr:uid="{00000000-0005-0000-0000-000032050000}"/>
    <cellStyle name="Comma 7 6 6 3" xfId="17032" xr:uid="{00000000-0005-0000-0000-000032050000}"/>
    <cellStyle name="Comma 7 6 7" xfId="4162" xr:uid="{00000000-0005-0000-0000-0000A0030000}"/>
    <cellStyle name="Comma 7 6 7 2" xfId="10549" xr:uid="{00000000-0005-0000-0000-000033050000}"/>
    <cellStyle name="Comma 7 6 7 3" xfId="18627" xr:uid="{00000000-0005-0000-0000-000033050000}"/>
    <cellStyle name="Comma 7 6 8" xfId="7363" xr:uid="{00000000-0005-0000-0000-000034050000}"/>
    <cellStyle name="Comma 7 6 8 2" xfId="15441" xr:uid="{00000000-0005-0000-0000-000034050000}"/>
    <cellStyle name="Comma 7 6 9" xfId="12144" xr:uid="{00000000-0005-0000-0000-000035050000}"/>
    <cellStyle name="Comma 7 6 9 2" xfId="20219" xr:uid="{00000000-0005-0000-0000-000035050000}"/>
    <cellStyle name="Comma 7 7" xfId="375" xr:uid="{00000000-0005-0000-0000-000076010000}"/>
    <cellStyle name="Comma 7 7 10" xfId="5754" xr:uid="{00000000-0005-0000-0000-000036050000}"/>
    <cellStyle name="Comma 7 7 11" xfId="13834" xr:uid="{00000000-0005-0000-0000-000036050000}"/>
    <cellStyle name="Comma 7 7 2" xfId="989" xr:uid="{00000000-0005-0000-0000-0000A2030000}"/>
    <cellStyle name="Comma 7 7 2 2" xfId="1626" xr:uid="{00000000-0005-0000-0000-0000A3030000}"/>
    <cellStyle name="Comma 7 7 2 2 2" xfId="3275" xr:uid="{00000000-0005-0000-0000-0000A4030000}"/>
    <cellStyle name="Comma 7 7 2 2 2 2" xfId="9734" xr:uid="{00000000-0005-0000-0000-000039050000}"/>
    <cellStyle name="Comma 7 7 2 2 2 3" xfId="17812" xr:uid="{00000000-0005-0000-0000-000039050000}"/>
    <cellStyle name="Comma 7 7 2 2 3" xfId="4938" xr:uid="{00000000-0005-0000-0000-0000A5030000}"/>
    <cellStyle name="Comma 7 7 2 2 3 2" xfId="11325" xr:uid="{00000000-0005-0000-0000-00003A050000}"/>
    <cellStyle name="Comma 7 7 2 2 3 3" xfId="19403" xr:uid="{00000000-0005-0000-0000-00003A050000}"/>
    <cellStyle name="Comma 7 7 2 2 4" xfId="8139" xr:uid="{00000000-0005-0000-0000-00003B050000}"/>
    <cellStyle name="Comma 7 7 2 2 4 2" xfId="16217" xr:uid="{00000000-0005-0000-0000-00003B050000}"/>
    <cellStyle name="Comma 7 7 2 2 5" xfId="6529" xr:uid="{00000000-0005-0000-0000-000038050000}"/>
    <cellStyle name="Comma 7 7 2 2 6" xfId="14609" xr:uid="{00000000-0005-0000-0000-000038050000}"/>
    <cellStyle name="Comma 7 7 2 3" xfId="2152" xr:uid="{00000000-0005-0000-0000-0000A6030000}"/>
    <cellStyle name="Comma 7 7 2 3 2" xfId="3802" xr:uid="{00000000-0005-0000-0000-0000A7030000}"/>
    <cellStyle name="Comma 7 7 2 3 2 2" xfId="10261" xr:uid="{00000000-0005-0000-0000-00003D050000}"/>
    <cellStyle name="Comma 7 7 2 3 2 3" xfId="18339" xr:uid="{00000000-0005-0000-0000-00003D050000}"/>
    <cellStyle name="Comma 7 7 2 3 3" xfId="5465" xr:uid="{00000000-0005-0000-0000-0000A8030000}"/>
    <cellStyle name="Comma 7 7 2 3 3 2" xfId="11852" xr:uid="{00000000-0005-0000-0000-00003E050000}"/>
    <cellStyle name="Comma 7 7 2 3 3 3" xfId="19930" xr:uid="{00000000-0005-0000-0000-00003E050000}"/>
    <cellStyle name="Comma 7 7 2 3 4" xfId="8666" xr:uid="{00000000-0005-0000-0000-00003F050000}"/>
    <cellStyle name="Comma 7 7 2 3 4 2" xfId="16744" xr:uid="{00000000-0005-0000-0000-00003F050000}"/>
    <cellStyle name="Comma 7 7 2 3 5" xfId="7056" xr:uid="{00000000-0005-0000-0000-00003C050000}"/>
    <cellStyle name="Comma 7 7 2 3 6" xfId="15136" xr:uid="{00000000-0005-0000-0000-00003C050000}"/>
    <cellStyle name="Comma 7 7 2 4" xfId="2754" xr:uid="{00000000-0005-0000-0000-0000A9030000}"/>
    <cellStyle name="Comma 7 7 2 4 2" xfId="9243" xr:uid="{00000000-0005-0000-0000-000040050000}"/>
    <cellStyle name="Comma 7 7 2 4 3" xfId="17321" xr:uid="{00000000-0005-0000-0000-000040050000}"/>
    <cellStyle name="Comma 7 7 2 5" xfId="4411" xr:uid="{00000000-0005-0000-0000-0000AA030000}"/>
    <cellStyle name="Comma 7 7 2 5 2" xfId="10798" xr:uid="{00000000-0005-0000-0000-000041050000}"/>
    <cellStyle name="Comma 7 7 2 5 3" xfId="18876" xr:uid="{00000000-0005-0000-0000-000041050000}"/>
    <cellStyle name="Comma 7 7 2 6" xfId="7612" xr:uid="{00000000-0005-0000-0000-000042050000}"/>
    <cellStyle name="Comma 7 7 2 6 2" xfId="15690" xr:uid="{00000000-0005-0000-0000-000042050000}"/>
    <cellStyle name="Comma 7 7 2 7" xfId="12683" xr:uid="{00000000-0005-0000-0000-000043050000}"/>
    <cellStyle name="Comma 7 7 2 7 2" xfId="20747" xr:uid="{00000000-0005-0000-0000-000043050000}"/>
    <cellStyle name="Comma 7 7 2 8" xfId="6002" xr:uid="{00000000-0005-0000-0000-000037050000}"/>
    <cellStyle name="Comma 7 7 2 9" xfId="14082" xr:uid="{00000000-0005-0000-0000-000037050000}"/>
    <cellStyle name="Comma 7 7 3" xfId="1378" xr:uid="{00000000-0005-0000-0000-0000AB030000}"/>
    <cellStyle name="Comma 7 7 3 2" xfId="3027" xr:uid="{00000000-0005-0000-0000-0000AC030000}"/>
    <cellStyle name="Comma 7 7 3 2 2" xfId="9486" xr:uid="{00000000-0005-0000-0000-000045050000}"/>
    <cellStyle name="Comma 7 7 3 2 3" xfId="17564" xr:uid="{00000000-0005-0000-0000-000045050000}"/>
    <cellStyle name="Comma 7 7 3 3" xfId="4690" xr:uid="{00000000-0005-0000-0000-0000AD030000}"/>
    <cellStyle name="Comma 7 7 3 3 2" xfId="11077" xr:uid="{00000000-0005-0000-0000-000046050000}"/>
    <cellStyle name="Comma 7 7 3 3 3" xfId="19155" xr:uid="{00000000-0005-0000-0000-000046050000}"/>
    <cellStyle name="Comma 7 7 3 4" xfId="7891" xr:uid="{00000000-0005-0000-0000-000047050000}"/>
    <cellStyle name="Comma 7 7 3 4 2" xfId="15969" xr:uid="{00000000-0005-0000-0000-000047050000}"/>
    <cellStyle name="Comma 7 7 3 5" xfId="6281" xr:uid="{00000000-0005-0000-0000-000044050000}"/>
    <cellStyle name="Comma 7 7 3 6" xfId="14361" xr:uid="{00000000-0005-0000-0000-000044050000}"/>
    <cellStyle name="Comma 7 7 4" xfId="1904" xr:uid="{00000000-0005-0000-0000-0000AE030000}"/>
    <cellStyle name="Comma 7 7 4 2" xfId="3554" xr:uid="{00000000-0005-0000-0000-0000AF030000}"/>
    <cellStyle name="Comma 7 7 4 2 2" xfId="10013" xr:uid="{00000000-0005-0000-0000-000049050000}"/>
    <cellStyle name="Comma 7 7 4 2 3" xfId="18091" xr:uid="{00000000-0005-0000-0000-000049050000}"/>
    <cellStyle name="Comma 7 7 4 3" xfId="5217" xr:uid="{00000000-0005-0000-0000-0000B0030000}"/>
    <cellStyle name="Comma 7 7 4 3 2" xfId="11604" xr:uid="{00000000-0005-0000-0000-00004A050000}"/>
    <cellStyle name="Comma 7 7 4 3 3" xfId="19682" xr:uid="{00000000-0005-0000-0000-00004A050000}"/>
    <cellStyle name="Comma 7 7 4 4" xfId="8418" xr:uid="{00000000-0005-0000-0000-00004B050000}"/>
    <cellStyle name="Comma 7 7 4 4 2" xfId="16496" xr:uid="{00000000-0005-0000-0000-00004B050000}"/>
    <cellStyle name="Comma 7 7 4 5" xfId="6808" xr:uid="{00000000-0005-0000-0000-000048050000}"/>
    <cellStyle name="Comma 7 7 4 6" xfId="14888" xr:uid="{00000000-0005-0000-0000-000048050000}"/>
    <cellStyle name="Comma 7 7 5" xfId="2441" xr:uid="{00000000-0005-0000-0000-0000B1030000}"/>
    <cellStyle name="Comma 7 7 5 2" xfId="8955" xr:uid="{00000000-0005-0000-0000-00004C050000}"/>
    <cellStyle name="Comma 7 7 5 3" xfId="17033" xr:uid="{00000000-0005-0000-0000-00004C050000}"/>
    <cellStyle name="Comma 7 7 6" xfId="4163" xr:uid="{00000000-0005-0000-0000-0000B2030000}"/>
    <cellStyle name="Comma 7 7 6 2" xfId="10550" xr:uid="{00000000-0005-0000-0000-00004D050000}"/>
    <cellStyle name="Comma 7 7 6 3" xfId="18628" xr:uid="{00000000-0005-0000-0000-00004D050000}"/>
    <cellStyle name="Comma 7 7 7" xfId="7364" xr:uid="{00000000-0005-0000-0000-00004E050000}"/>
    <cellStyle name="Comma 7 7 7 2" xfId="15442" xr:uid="{00000000-0005-0000-0000-00004E050000}"/>
    <cellStyle name="Comma 7 7 8" xfId="12145" xr:uid="{00000000-0005-0000-0000-00004F050000}"/>
    <cellStyle name="Comma 7 7 8 2" xfId="20220" xr:uid="{00000000-0005-0000-0000-00004F050000}"/>
    <cellStyle name="Comma 7 7 9" xfId="13539" xr:uid="{00000000-0005-0000-0000-000050050000}"/>
    <cellStyle name="Comma 7 7 9 2" xfId="21536" xr:uid="{00000000-0005-0000-0000-000050050000}"/>
    <cellStyle name="Comma 7 8" xfId="376" xr:uid="{00000000-0005-0000-0000-000077010000}"/>
    <cellStyle name="Comma 7 8 10" xfId="5755" xr:uid="{00000000-0005-0000-0000-000051050000}"/>
    <cellStyle name="Comma 7 8 11" xfId="13835" xr:uid="{00000000-0005-0000-0000-000051050000}"/>
    <cellStyle name="Comma 7 8 2" xfId="990" xr:uid="{00000000-0005-0000-0000-0000B4030000}"/>
    <cellStyle name="Comma 7 8 2 2" xfId="1627" xr:uid="{00000000-0005-0000-0000-0000B5030000}"/>
    <cellStyle name="Comma 7 8 2 2 2" xfId="3276" xr:uid="{00000000-0005-0000-0000-0000B6030000}"/>
    <cellStyle name="Comma 7 8 2 2 2 2" xfId="9735" xr:uid="{00000000-0005-0000-0000-000054050000}"/>
    <cellStyle name="Comma 7 8 2 2 2 3" xfId="17813" xr:uid="{00000000-0005-0000-0000-000054050000}"/>
    <cellStyle name="Comma 7 8 2 2 3" xfId="4939" xr:uid="{00000000-0005-0000-0000-0000B7030000}"/>
    <cellStyle name="Comma 7 8 2 2 3 2" xfId="11326" xr:uid="{00000000-0005-0000-0000-000055050000}"/>
    <cellStyle name="Comma 7 8 2 2 3 3" xfId="19404" xr:uid="{00000000-0005-0000-0000-000055050000}"/>
    <cellStyle name="Comma 7 8 2 2 4" xfId="8140" xr:uid="{00000000-0005-0000-0000-000056050000}"/>
    <cellStyle name="Comma 7 8 2 2 4 2" xfId="16218" xr:uid="{00000000-0005-0000-0000-000056050000}"/>
    <cellStyle name="Comma 7 8 2 2 5" xfId="6530" xr:uid="{00000000-0005-0000-0000-000053050000}"/>
    <cellStyle name="Comma 7 8 2 2 6" xfId="14610" xr:uid="{00000000-0005-0000-0000-000053050000}"/>
    <cellStyle name="Comma 7 8 2 3" xfId="2153" xr:uid="{00000000-0005-0000-0000-0000B8030000}"/>
    <cellStyle name="Comma 7 8 2 3 2" xfId="3803" xr:uid="{00000000-0005-0000-0000-0000B9030000}"/>
    <cellStyle name="Comma 7 8 2 3 2 2" xfId="10262" xr:uid="{00000000-0005-0000-0000-000058050000}"/>
    <cellStyle name="Comma 7 8 2 3 2 3" xfId="18340" xr:uid="{00000000-0005-0000-0000-000058050000}"/>
    <cellStyle name="Comma 7 8 2 3 3" xfId="5466" xr:uid="{00000000-0005-0000-0000-0000BA030000}"/>
    <cellStyle name="Comma 7 8 2 3 3 2" xfId="11853" xr:uid="{00000000-0005-0000-0000-000059050000}"/>
    <cellStyle name="Comma 7 8 2 3 3 3" xfId="19931" xr:uid="{00000000-0005-0000-0000-000059050000}"/>
    <cellStyle name="Comma 7 8 2 3 4" xfId="8667" xr:uid="{00000000-0005-0000-0000-00005A050000}"/>
    <cellStyle name="Comma 7 8 2 3 4 2" xfId="16745" xr:uid="{00000000-0005-0000-0000-00005A050000}"/>
    <cellStyle name="Comma 7 8 2 3 5" xfId="7057" xr:uid="{00000000-0005-0000-0000-000057050000}"/>
    <cellStyle name="Comma 7 8 2 3 6" xfId="15137" xr:uid="{00000000-0005-0000-0000-000057050000}"/>
    <cellStyle name="Comma 7 8 2 4" xfId="2755" xr:uid="{00000000-0005-0000-0000-0000BB030000}"/>
    <cellStyle name="Comma 7 8 2 4 2" xfId="9244" xr:uid="{00000000-0005-0000-0000-00005B050000}"/>
    <cellStyle name="Comma 7 8 2 4 3" xfId="17322" xr:uid="{00000000-0005-0000-0000-00005B050000}"/>
    <cellStyle name="Comma 7 8 2 5" xfId="4412" xr:uid="{00000000-0005-0000-0000-0000BC030000}"/>
    <cellStyle name="Comma 7 8 2 5 2" xfId="10799" xr:uid="{00000000-0005-0000-0000-00005C050000}"/>
    <cellStyle name="Comma 7 8 2 5 3" xfId="18877" xr:uid="{00000000-0005-0000-0000-00005C050000}"/>
    <cellStyle name="Comma 7 8 2 6" xfId="7613" xr:uid="{00000000-0005-0000-0000-00005D050000}"/>
    <cellStyle name="Comma 7 8 2 6 2" xfId="15691" xr:uid="{00000000-0005-0000-0000-00005D050000}"/>
    <cellStyle name="Comma 7 8 2 7" xfId="12684" xr:uid="{00000000-0005-0000-0000-00005E050000}"/>
    <cellStyle name="Comma 7 8 2 7 2" xfId="20748" xr:uid="{00000000-0005-0000-0000-00005E050000}"/>
    <cellStyle name="Comma 7 8 2 8" xfId="6003" xr:uid="{00000000-0005-0000-0000-000052050000}"/>
    <cellStyle name="Comma 7 8 2 9" xfId="14083" xr:uid="{00000000-0005-0000-0000-000052050000}"/>
    <cellStyle name="Comma 7 8 3" xfId="1379" xr:uid="{00000000-0005-0000-0000-0000BD030000}"/>
    <cellStyle name="Comma 7 8 3 2" xfId="3028" xr:uid="{00000000-0005-0000-0000-0000BE030000}"/>
    <cellStyle name="Comma 7 8 3 2 2" xfId="9487" xr:uid="{00000000-0005-0000-0000-000060050000}"/>
    <cellStyle name="Comma 7 8 3 2 3" xfId="17565" xr:uid="{00000000-0005-0000-0000-000060050000}"/>
    <cellStyle name="Comma 7 8 3 3" xfId="4691" xr:uid="{00000000-0005-0000-0000-0000BF030000}"/>
    <cellStyle name="Comma 7 8 3 3 2" xfId="11078" xr:uid="{00000000-0005-0000-0000-000061050000}"/>
    <cellStyle name="Comma 7 8 3 3 3" xfId="19156" xr:uid="{00000000-0005-0000-0000-000061050000}"/>
    <cellStyle name="Comma 7 8 3 4" xfId="7892" xr:uid="{00000000-0005-0000-0000-000062050000}"/>
    <cellStyle name="Comma 7 8 3 4 2" xfId="15970" xr:uid="{00000000-0005-0000-0000-000062050000}"/>
    <cellStyle name="Comma 7 8 3 5" xfId="6282" xr:uid="{00000000-0005-0000-0000-00005F050000}"/>
    <cellStyle name="Comma 7 8 3 6" xfId="14362" xr:uid="{00000000-0005-0000-0000-00005F050000}"/>
    <cellStyle name="Comma 7 8 4" xfId="1905" xr:uid="{00000000-0005-0000-0000-0000C0030000}"/>
    <cellStyle name="Comma 7 8 4 2" xfId="3555" xr:uid="{00000000-0005-0000-0000-0000C1030000}"/>
    <cellStyle name="Comma 7 8 4 2 2" xfId="10014" xr:uid="{00000000-0005-0000-0000-000064050000}"/>
    <cellStyle name="Comma 7 8 4 2 3" xfId="18092" xr:uid="{00000000-0005-0000-0000-000064050000}"/>
    <cellStyle name="Comma 7 8 4 3" xfId="5218" xr:uid="{00000000-0005-0000-0000-0000C2030000}"/>
    <cellStyle name="Comma 7 8 4 3 2" xfId="11605" xr:uid="{00000000-0005-0000-0000-000065050000}"/>
    <cellStyle name="Comma 7 8 4 3 3" xfId="19683" xr:uid="{00000000-0005-0000-0000-000065050000}"/>
    <cellStyle name="Comma 7 8 4 4" xfId="8419" xr:uid="{00000000-0005-0000-0000-000066050000}"/>
    <cellStyle name="Comma 7 8 4 4 2" xfId="16497" xr:uid="{00000000-0005-0000-0000-000066050000}"/>
    <cellStyle name="Comma 7 8 4 5" xfId="6809" xr:uid="{00000000-0005-0000-0000-000063050000}"/>
    <cellStyle name="Comma 7 8 4 6" xfId="14889" xr:uid="{00000000-0005-0000-0000-000063050000}"/>
    <cellStyle name="Comma 7 8 5" xfId="2442" xr:uid="{00000000-0005-0000-0000-0000C3030000}"/>
    <cellStyle name="Comma 7 8 5 2" xfId="8956" xr:uid="{00000000-0005-0000-0000-000067050000}"/>
    <cellStyle name="Comma 7 8 5 3" xfId="17034" xr:uid="{00000000-0005-0000-0000-000067050000}"/>
    <cellStyle name="Comma 7 8 6" xfId="4164" xr:uid="{00000000-0005-0000-0000-0000C4030000}"/>
    <cellStyle name="Comma 7 8 6 2" xfId="10551" xr:uid="{00000000-0005-0000-0000-000068050000}"/>
    <cellStyle name="Comma 7 8 6 3" xfId="18629" xr:uid="{00000000-0005-0000-0000-000068050000}"/>
    <cellStyle name="Comma 7 8 7" xfId="7365" xr:uid="{00000000-0005-0000-0000-000069050000}"/>
    <cellStyle name="Comma 7 8 7 2" xfId="15443" xr:uid="{00000000-0005-0000-0000-000069050000}"/>
    <cellStyle name="Comma 7 8 8" xfId="12146" xr:uid="{00000000-0005-0000-0000-00006A050000}"/>
    <cellStyle name="Comma 7 8 8 2" xfId="20221" xr:uid="{00000000-0005-0000-0000-00006A050000}"/>
    <cellStyle name="Comma 7 8 9" xfId="13540" xr:uid="{00000000-0005-0000-0000-00006B050000}"/>
    <cellStyle name="Comma 7 8 9 2" xfId="21537" xr:uid="{00000000-0005-0000-0000-00006B050000}"/>
    <cellStyle name="Comma 7 9" xfId="377" xr:uid="{00000000-0005-0000-0000-000078010000}"/>
    <cellStyle name="Comma 7 9 10" xfId="14075" xr:uid="{00000000-0005-0000-0000-00006C050000}"/>
    <cellStyle name="Comma 7 9 2" xfId="1619" xr:uid="{00000000-0005-0000-0000-0000C6030000}"/>
    <cellStyle name="Comma 7 9 2 2" xfId="3268" xr:uid="{00000000-0005-0000-0000-0000C7030000}"/>
    <cellStyle name="Comma 7 9 2 2 2" xfId="9727" xr:uid="{00000000-0005-0000-0000-00006E050000}"/>
    <cellStyle name="Comma 7 9 2 2 3" xfId="17805" xr:uid="{00000000-0005-0000-0000-00006E050000}"/>
    <cellStyle name="Comma 7 9 2 3" xfId="4931" xr:uid="{00000000-0005-0000-0000-0000C8030000}"/>
    <cellStyle name="Comma 7 9 2 3 2" xfId="11318" xr:uid="{00000000-0005-0000-0000-00006F050000}"/>
    <cellStyle name="Comma 7 9 2 3 3" xfId="19396" xr:uid="{00000000-0005-0000-0000-00006F050000}"/>
    <cellStyle name="Comma 7 9 2 4" xfId="8132" xr:uid="{00000000-0005-0000-0000-000070050000}"/>
    <cellStyle name="Comma 7 9 2 4 2" xfId="16210" xr:uid="{00000000-0005-0000-0000-000070050000}"/>
    <cellStyle name="Comma 7 9 2 5" xfId="12920" xr:uid="{00000000-0005-0000-0000-000071050000}"/>
    <cellStyle name="Comma 7 9 2 5 2" xfId="20958" xr:uid="{00000000-0005-0000-0000-000071050000}"/>
    <cellStyle name="Comma 7 9 2 6" xfId="6522" xr:uid="{00000000-0005-0000-0000-00006D050000}"/>
    <cellStyle name="Comma 7 9 2 7" xfId="14602" xr:uid="{00000000-0005-0000-0000-00006D050000}"/>
    <cellStyle name="Comma 7 9 3" xfId="2145" xr:uid="{00000000-0005-0000-0000-0000C9030000}"/>
    <cellStyle name="Comma 7 9 3 2" xfId="3795" xr:uid="{00000000-0005-0000-0000-0000CA030000}"/>
    <cellStyle name="Comma 7 9 3 2 2" xfId="10254" xr:uid="{00000000-0005-0000-0000-000073050000}"/>
    <cellStyle name="Comma 7 9 3 2 3" xfId="18332" xr:uid="{00000000-0005-0000-0000-000073050000}"/>
    <cellStyle name="Comma 7 9 3 3" xfId="5458" xr:uid="{00000000-0005-0000-0000-0000CB030000}"/>
    <cellStyle name="Comma 7 9 3 3 2" xfId="11845" xr:uid="{00000000-0005-0000-0000-000074050000}"/>
    <cellStyle name="Comma 7 9 3 3 3" xfId="19923" xr:uid="{00000000-0005-0000-0000-000074050000}"/>
    <cellStyle name="Comma 7 9 3 4" xfId="8659" xr:uid="{00000000-0005-0000-0000-000075050000}"/>
    <cellStyle name="Comma 7 9 3 4 2" xfId="16737" xr:uid="{00000000-0005-0000-0000-000075050000}"/>
    <cellStyle name="Comma 7 9 3 5" xfId="7049" xr:uid="{00000000-0005-0000-0000-000072050000}"/>
    <cellStyle name="Comma 7 9 3 6" xfId="15129" xr:uid="{00000000-0005-0000-0000-000072050000}"/>
    <cellStyle name="Comma 7 9 4" xfId="2443" xr:uid="{00000000-0005-0000-0000-0000CC030000}"/>
    <cellStyle name="Comma 7 9 4 2" xfId="8957" xr:uid="{00000000-0005-0000-0000-000076050000}"/>
    <cellStyle name="Comma 7 9 4 3" xfId="17035" xr:uid="{00000000-0005-0000-0000-000076050000}"/>
    <cellStyle name="Comma 7 9 5" xfId="4404" xr:uid="{00000000-0005-0000-0000-0000CD030000}"/>
    <cellStyle name="Comma 7 9 5 2" xfId="10791" xr:uid="{00000000-0005-0000-0000-000077050000}"/>
    <cellStyle name="Comma 7 9 5 3" xfId="18869" xr:uid="{00000000-0005-0000-0000-000077050000}"/>
    <cellStyle name="Comma 7 9 6" xfId="7605" xr:uid="{00000000-0005-0000-0000-000078050000}"/>
    <cellStyle name="Comma 7 9 6 2" xfId="15683" xr:uid="{00000000-0005-0000-0000-000078050000}"/>
    <cellStyle name="Comma 7 9 7" xfId="12147" xr:uid="{00000000-0005-0000-0000-000079050000}"/>
    <cellStyle name="Comma 7 9 7 2" xfId="20222" xr:uid="{00000000-0005-0000-0000-000079050000}"/>
    <cellStyle name="Comma 7 9 8" xfId="13541" xr:uid="{00000000-0005-0000-0000-00007A050000}"/>
    <cellStyle name="Comma 7 9 8 2" xfId="21538" xr:uid="{00000000-0005-0000-0000-00007A050000}"/>
    <cellStyle name="Comma 7 9 9" xfId="5995" xr:uid="{00000000-0005-0000-0000-00006C050000}"/>
    <cellStyle name="Comma 8" xfId="378" xr:uid="{00000000-0005-0000-0000-000079010000}"/>
    <cellStyle name="Comma 9" xfId="379" xr:uid="{00000000-0005-0000-0000-00007A010000}"/>
    <cellStyle name="Comma 9 10" xfId="12148" xr:uid="{00000000-0005-0000-0000-00007D050000}"/>
    <cellStyle name="Comma 9 10 2" xfId="20223" xr:uid="{00000000-0005-0000-0000-00007D050000}"/>
    <cellStyle name="Comma 9 11" xfId="13542" xr:uid="{00000000-0005-0000-0000-00007E050000}"/>
    <cellStyle name="Comma 9 11 2" xfId="21539" xr:uid="{00000000-0005-0000-0000-00007E050000}"/>
    <cellStyle name="Comma 9 12" xfId="5756" xr:uid="{00000000-0005-0000-0000-00007C050000}"/>
    <cellStyle name="Comma 9 13" xfId="13836" xr:uid="{00000000-0005-0000-0000-00007C050000}"/>
    <cellStyle name="Comma 9 2" xfId="380" xr:uid="{00000000-0005-0000-0000-00007B010000}"/>
    <cellStyle name="Comma 9 2 10" xfId="5757" xr:uid="{00000000-0005-0000-0000-00007F050000}"/>
    <cellStyle name="Comma 9 2 11" xfId="13837" xr:uid="{00000000-0005-0000-0000-00007F050000}"/>
    <cellStyle name="Comma 9 2 2" xfId="381" xr:uid="{00000000-0005-0000-0000-00007C010000}"/>
    <cellStyle name="Comma 9 2 2 10" xfId="14085" xr:uid="{00000000-0005-0000-0000-000080050000}"/>
    <cellStyle name="Comma 9 2 2 2" xfId="1629" xr:uid="{00000000-0005-0000-0000-0000D2030000}"/>
    <cellStyle name="Comma 9 2 2 2 2" xfId="3278" xr:uid="{00000000-0005-0000-0000-0000D3030000}"/>
    <cellStyle name="Comma 9 2 2 2 2 2" xfId="12922" xr:uid="{00000000-0005-0000-0000-000083050000}"/>
    <cellStyle name="Comma 9 2 2 2 2 2 2" xfId="20960" xr:uid="{00000000-0005-0000-0000-000083050000}"/>
    <cellStyle name="Comma 9 2 2 2 2 3" xfId="9737" xr:uid="{00000000-0005-0000-0000-000082050000}"/>
    <cellStyle name="Comma 9 2 2 2 2 4" xfId="17815" xr:uid="{00000000-0005-0000-0000-000082050000}"/>
    <cellStyle name="Comma 9 2 2 2 3" xfId="4941" xr:uid="{00000000-0005-0000-0000-0000D4030000}"/>
    <cellStyle name="Comma 9 2 2 2 3 2" xfId="11328" xr:uid="{00000000-0005-0000-0000-000084050000}"/>
    <cellStyle name="Comma 9 2 2 2 3 3" xfId="19406" xr:uid="{00000000-0005-0000-0000-000084050000}"/>
    <cellStyle name="Comma 9 2 2 2 4" xfId="8142" xr:uid="{00000000-0005-0000-0000-000085050000}"/>
    <cellStyle name="Comma 9 2 2 2 4 2" xfId="16220" xr:uid="{00000000-0005-0000-0000-000085050000}"/>
    <cellStyle name="Comma 9 2 2 2 5" xfId="12453" xr:uid="{00000000-0005-0000-0000-000086050000}"/>
    <cellStyle name="Comma 9 2 2 2 5 2" xfId="20522" xr:uid="{00000000-0005-0000-0000-000086050000}"/>
    <cellStyle name="Comma 9 2 2 2 6" xfId="6532" xr:uid="{00000000-0005-0000-0000-000081050000}"/>
    <cellStyle name="Comma 9 2 2 2 7" xfId="14612" xr:uid="{00000000-0005-0000-0000-000081050000}"/>
    <cellStyle name="Comma 9 2 2 3" xfId="2155" xr:uid="{00000000-0005-0000-0000-0000D5030000}"/>
    <cellStyle name="Comma 9 2 2 3 2" xfId="3805" xr:uid="{00000000-0005-0000-0000-0000D6030000}"/>
    <cellStyle name="Comma 9 2 2 3 2 2" xfId="10264" xr:uid="{00000000-0005-0000-0000-000088050000}"/>
    <cellStyle name="Comma 9 2 2 3 2 3" xfId="18342" xr:uid="{00000000-0005-0000-0000-000088050000}"/>
    <cellStyle name="Comma 9 2 2 3 3" xfId="5468" xr:uid="{00000000-0005-0000-0000-0000D7030000}"/>
    <cellStyle name="Comma 9 2 2 3 3 2" xfId="11855" xr:uid="{00000000-0005-0000-0000-000089050000}"/>
    <cellStyle name="Comma 9 2 2 3 3 3" xfId="19933" xr:uid="{00000000-0005-0000-0000-000089050000}"/>
    <cellStyle name="Comma 9 2 2 3 4" xfId="8669" xr:uid="{00000000-0005-0000-0000-00008A050000}"/>
    <cellStyle name="Comma 9 2 2 3 4 2" xfId="16747" xr:uid="{00000000-0005-0000-0000-00008A050000}"/>
    <cellStyle name="Comma 9 2 2 3 5" xfId="12923" xr:uid="{00000000-0005-0000-0000-00008B050000}"/>
    <cellStyle name="Comma 9 2 2 3 5 2" xfId="20961" xr:uid="{00000000-0005-0000-0000-00008B050000}"/>
    <cellStyle name="Comma 9 2 2 3 6" xfId="7059" xr:uid="{00000000-0005-0000-0000-000087050000}"/>
    <cellStyle name="Comma 9 2 2 3 7" xfId="15139" xr:uid="{00000000-0005-0000-0000-000087050000}"/>
    <cellStyle name="Comma 9 2 2 4" xfId="2446" xr:uid="{00000000-0005-0000-0000-0000D8030000}"/>
    <cellStyle name="Comma 9 2 2 4 2" xfId="12921" xr:uid="{00000000-0005-0000-0000-00008D050000}"/>
    <cellStyle name="Comma 9 2 2 4 2 2" xfId="20959" xr:uid="{00000000-0005-0000-0000-00008D050000}"/>
    <cellStyle name="Comma 9 2 2 4 3" xfId="8960" xr:uid="{00000000-0005-0000-0000-00008C050000}"/>
    <cellStyle name="Comma 9 2 2 4 4" xfId="17038" xr:uid="{00000000-0005-0000-0000-00008C050000}"/>
    <cellStyle name="Comma 9 2 2 5" xfId="4414" xr:uid="{00000000-0005-0000-0000-0000D9030000}"/>
    <cellStyle name="Comma 9 2 2 5 2" xfId="10801" xr:uid="{00000000-0005-0000-0000-00008E050000}"/>
    <cellStyle name="Comma 9 2 2 5 3" xfId="18879" xr:uid="{00000000-0005-0000-0000-00008E050000}"/>
    <cellStyle name="Comma 9 2 2 6" xfId="7615" xr:uid="{00000000-0005-0000-0000-00008F050000}"/>
    <cellStyle name="Comma 9 2 2 6 2" xfId="15693" xr:uid="{00000000-0005-0000-0000-00008F050000}"/>
    <cellStyle name="Comma 9 2 2 7" xfId="12150" xr:uid="{00000000-0005-0000-0000-000090050000}"/>
    <cellStyle name="Comma 9 2 2 7 2" xfId="20225" xr:uid="{00000000-0005-0000-0000-000090050000}"/>
    <cellStyle name="Comma 9 2 2 8" xfId="13544" xr:uid="{00000000-0005-0000-0000-000091050000}"/>
    <cellStyle name="Comma 9 2 2 8 2" xfId="21541" xr:uid="{00000000-0005-0000-0000-000091050000}"/>
    <cellStyle name="Comma 9 2 2 9" xfId="6005" xr:uid="{00000000-0005-0000-0000-000080050000}"/>
    <cellStyle name="Comma 9 2 3" xfId="1381" xr:uid="{00000000-0005-0000-0000-0000DA030000}"/>
    <cellStyle name="Comma 9 2 3 2" xfId="3030" xr:uid="{00000000-0005-0000-0000-0000DB030000}"/>
    <cellStyle name="Comma 9 2 3 2 2" xfId="12924" xr:uid="{00000000-0005-0000-0000-000094050000}"/>
    <cellStyle name="Comma 9 2 3 2 2 2" xfId="20962" xr:uid="{00000000-0005-0000-0000-000094050000}"/>
    <cellStyle name="Comma 9 2 3 2 3" xfId="9489" xr:uid="{00000000-0005-0000-0000-000093050000}"/>
    <cellStyle name="Comma 9 2 3 2 4" xfId="17567" xr:uid="{00000000-0005-0000-0000-000093050000}"/>
    <cellStyle name="Comma 9 2 3 3" xfId="4693" xr:uid="{00000000-0005-0000-0000-0000DC030000}"/>
    <cellStyle name="Comma 9 2 3 3 2" xfId="11080" xr:uid="{00000000-0005-0000-0000-000095050000}"/>
    <cellStyle name="Comma 9 2 3 3 3" xfId="19158" xr:uid="{00000000-0005-0000-0000-000095050000}"/>
    <cellStyle name="Comma 9 2 3 4" xfId="7894" xr:uid="{00000000-0005-0000-0000-000096050000}"/>
    <cellStyle name="Comma 9 2 3 4 2" xfId="15972" xr:uid="{00000000-0005-0000-0000-000096050000}"/>
    <cellStyle name="Comma 9 2 3 5" xfId="12452" xr:uid="{00000000-0005-0000-0000-000097050000}"/>
    <cellStyle name="Comma 9 2 3 5 2" xfId="20521" xr:uid="{00000000-0005-0000-0000-000097050000}"/>
    <cellStyle name="Comma 9 2 3 6" xfId="6284" xr:uid="{00000000-0005-0000-0000-000092050000}"/>
    <cellStyle name="Comma 9 2 3 7" xfId="14364" xr:uid="{00000000-0005-0000-0000-000092050000}"/>
    <cellStyle name="Comma 9 2 4" xfId="1907" xr:uid="{00000000-0005-0000-0000-0000DD030000}"/>
    <cellStyle name="Comma 9 2 4 2" xfId="3557" xr:uid="{00000000-0005-0000-0000-0000DE030000}"/>
    <cellStyle name="Comma 9 2 4 2 2" xfId="10016" xr:uid="{00000000-0005-0000-0000-000099050000}"/>
    <cellStyle name="Comma 9 2 4 2 3" xfId="18094" xr:uid="{00000000-0005-0000-0000-000099050000}"/>
    <cellStyle name="Comma 9 2 4 3" xfId="5220" xr:uid="{00000000-0005-0000-0000-0000DF030000}"/>
    <cellStyle name="Comma 9 2 4 3 2" xfId="11607" xr:uid="{00000000-0005-0000-0000-00009A050000}"/>
    <cellStyle name="Comma 9 2 4 3 3" xfId="19685" xr:uid="{00000000-0005-0000-0000-00009A050000}"/>
    <cellStyle name="Comma 9 2 4 4" xfId="8421" xr:uid="{00000000-0005-0000-0000-00009B050000}"/>
    <cellStyle name="Comma 9 2 4 4 2" xfId="16499" xr:uid="{00000000-0005-0000-0000-00009B050000}"/>
    <cellStyle name="Comma 9 2 4 5" xfId="12925" xr:uid="{00000000-0005-0000-0000-00009C050000}"/>
    <cellStyle name="Comma 9 2 4 5 2" xfId="20963" xr:uid="{00000000-0005-0000-0000-00009C050000}"/>
    <cellStyle name="Comma 9 2 4 6" xfId="6811" xr:uid="{00000000-0005-0000-0000-000098050000}"/>
    <cellStyle name="Comma 9 2 4 7" xfId="14891" xr:uid="{00000000-0005-0000-0000-000098050000}"/>
    <cellStyle name="Comma 9 2 5" xfId="2445" xr:uid="{00000000-0005-0000-0000-0000E0030000}"/>
    <cellStyle name="Comma 9 2 5 2" xfId="12686" xr:uid="{00000000-0005-0000-0000-00009E050000}"/>
    <cellStyle name="Comma 9 2 5 2 2" xfId="20750" xr:uid="{00000000-0005-0000-0000-00009E050000}"/>
    <cellStyle name="Comma 9 2 5 3" xfId="8959" xr:uid="{00000000-0005-0000-0000-00009D050000}"/>
    <cellStyle name="Comma 9 2 5 4" xfId="17037" xr:uid="{00000000-0005-0000-0000-00009D050000}"/>
    <cellStyle name="Comma 9 2 6" xfId="4166" xr:uid="{00000000-0005-0000-0000-0000E1030000}"/>
    <cellStyle name="Comma 9 2 6 2" xfId="10553" xr:uid="{00000000-0005-0000-0000-00009F050000}"/>
    <cellStyle name="Comma 9 2 6 3" xfId="18631" xr:uid="{00000000-0005-0000-0000-00009F050000}"/>
    <cellStyle name="Comma 9 2 7" xfId="7367" xr:uid="{00000000-0005-0000-0000-0000A0050000}"/>
    <cellStyle name="Comma 9 2 7 2" xfId="15445" xr:uid="{00000000-0005-0000-0000-0000A0050000}"/>
    <cellStyle name="Comma 9 2 8" xfId="12149" xr:uid="{00000000-0005-0000-0000-0000A1050000}"/>
    <cellStyle name="Comma 9 2 8 2" xfId="20224" xr:uid="{00000000-0005-0000-0000-0000A1050000}"/>
    <cellStyle name="Comma 9 2 9" xfId="13543" xr:uid="{00000000-0005-0000-0000-0000A2050000}"/>
    <cellStyle name="Comma 9 2 9 2" xfId="21540" xr:uid="{00000000-0005-0000-0000-0000A2050000}"/>
    <cellStyle name="Comma 9 3" xfId="382" xr:uid="{00000000-0005-0000-0000-00007D010000}"/>
    <cellStyle name="Comma 9 3 10" xfId="14084" xr:uid="{00000000-0005-0000-0000-0000A3050000}"/>
    <cellStyle name="Comma 9 3 2" xfId="1628" xr:uid="{00000000-0005-0000-0000-0000E3030000}"/>
    <cellStyle name="Comma 9 3 2 2" xfId="3277" xr:uid="{00000000-0005-0000-0000-0000E4030000}"/>
    <cellStyle name="Comma 9 3 2 2 2" xfId="12927" xr:uid="{00000000-0005-0000-0000-0000A6050000}"/>
    <cellStyle name="Comma 9 3 2 2 2 2" xfId="20965" xr:uid="{00000000-0005-0000-0000-0000A6050000}"/>
    <cellStyle name="Comma 9 3 2 2 3" xfId="9736" xr:uid="{00000000-0005-0000-0000-0000A5050000}"/>
    <cellStyle name="Comma 9 3 2 2 4" xfId="17814" xr:uid="{00000000-0005-0000-0000-0000A5050000}"/>
    <cellStyle name="Comma 9 3 2 3" xfId="4940" xr:uid="{00000000-0005-0000-0000-0000E5030000}"/>
    <cellStyle name="Comma 9 3 2 3 2" xfId="11327" xr:uid="{00000000-0005-0000-0000-0000A7050000}"/>
    <cellStyle name="Comma 9 3 2 3 3" xfId="19405" xr:uid="{00000000-0005-0000-0000-0000A7050000}"/>
    <cellStyle name="Comma 9 3 2 4" xfId="8141" xr:uid="{00000000-0005-0000-0000-0000A8050000}"/>
    <cellStyle name="Comma 9 3 2 4 2" xfId="16219" xr:uid="{00000000-0005-0000-0000-0000A8050000}"/>
    <cellStyle name="Comma 9 3 2 5" xfId="12454" xr:uid="{00000000-0005-0000-0000-0000A9050000}"/>
    <cellStyle name="Comma 9 3 2 5 2" xfId="20523" xr:uid="{00000000-0005-0000-0000-0000A9050000}"/>
    <cellStyle name="Comma 9 3 2 6" xfId="6531" xr:uid="{00000000-0005-0000-0000-0000A4050000}"/>
    <cellStyle name="Comma 9 3 2 7" xfId="14611" xr:uid="{00000000-0005-0000-0000-0000A4050000}"/>
    <cellStyle name="Comma 9 3 3" xfId="2154" xr:uid="{00000000-0005-0000-0000-0000E6030000}"/>
    <cellStyle name="Comma 9 3 3 2" xfId="3804" xr:uid="{00000000-0005-0000-0000-0000E7030000}"/>
    <cellStyle name="Comma 9 3 3 2 2" xfId="10263" xr:uid="{00000000-0005-0000-0000-0000AB050000}"/>
    <cellStyle name="Comma 9 3 3 2 3" xfId="18341" xr:uid="{00000000-0005-0000-0000-0000AB050000}"/>
    <cellStyle name="Comma 9 3 3 3" xfId="5467" xr:uid="{00000000-0005-0000-0000-0000E8030000}"/>
    <cellStyle name="Comma 9 3 3 3 2" xfId="11854" xr:uid="{00000000-0005-0000-0000-0000AC050000}"/>
    <cellStyle name="Comma 9 3 3 3 3" xfId="19932" xr:uid="{00000000-0005-0000-0000-0000AC050000}"/>
    <cellStyle name="Comma 9 3 3 4" xfId="8668" xr:uid="{00000000-0005-0000-0000-0000AD050000}"/>
    <cellStyle name="Comma 9 3 3 4 2" xfId="16746" xr:uid="{00000000-0005-0000-0000-0000AD050000}"/>
    <cellStyle name="Comma 9 3 3 5" xfId="12928" xr:uid="{00000000-0005-0000-0000-0000AE050000}"/>
    <cellStyle name="Comma 9 3 3 5 2" xfId="20966" xr:uid="{00000000-0005-0000-0000-0000AE050000}"/>
    <cellStyle name="Comma 9 3 3 6" xfId="7058" xr:uid="{00000000-0005-0000-0000-0000AA050000}"/>
    <cellStyle name="Comma 9 3 3 7" xfId="15138" xr:uid="{00000000-0005-0000-0000-0000AA050000}"/>
    <cellStyle name="Comma 9 3 4" xfId="2447" xr:uid="{00000000-0005-0000-0000-0000E9030000}"/>
    <cellStyle name="Comma 9 3 4 2" xfId="12926" xr:uid="{00000000-0005-0000-0000-0000B0050000}"/>
    <cellStyle name="Comma 9 3 4 2 2" xfId="20964" xr:uid="{00000000-0005-0000-0000-0000B0050000}"/>
    <cellStyle name="Comma 9 3 4 3" xfId="8961" xr:uid="{00000000-0005-0000-0000-0000AF050000}"/>
    <cellStyle name="Comma 9 3 4 4" xfId="17039" xr:uid="{00000000-0005-0000-0000-0000AF050000}"/>
    <cellStyle name="Comma 9 3 5" xfId="4413" xr:uid="{00000000-0005-0000-0000-0000EA030000}"/>
    <cellStyle name="Comma 9 3 5 2" xfId="10800" xr:uid="{00000000-0005-0000-0000-0000B1050000}"/>
    <cellStyle name="Comma 9 3 5 3" xfId="18878" xr:uid="{00000000-0005-0000-0000-0000B1050000}"/>
    <cellStyle name="Comma 9 3 6" xfId="7614" xr:uid="{00000000-0005-0000-0000-0000B2050000}"/>
    <cellStyle name="Comma 9 3 6 2" xfId="15692" xr:uid="{00000000-0005-0000-0000-0000B2050000}"/>
    <cellStyle name="Comma 9 3 7" xfId="12151" xr:uid="{00000000-0005-0000-0000-0000B3050000}"/>
    <cellStyle name="Comma 9 3 7 2" xfId="20226" xr:uid="{00000000-0005-0000-0000-0000B3050000}"/>
    <cellStyle name="Comma 9 3 8" xfId="13545" xr:uid="{00000000-0005-0000-0000-0000B4050000}"/>
    <cellStyle name="Comma 9 3 8 2" xfId="21542" xr:uid="{00000000-0005-0000-0000-0000B4050000}"/>
    <cellStyle name="Comma 9 3 9" xfId="6004" xr:uid="{00000000-0005-0000-0000-0000A3050000}"/>
    <cellStyle name="Comma 9 4" xfId="1118" xr:uid="{00000000-0005-0000-0000-0000EB030000}"/>
    <cellStyle name="Comma 9 4 2" xfId="1776" xr:uid="{00000000-0005-0000-0000-0000EC030000}"/>
    <cellStyle name="Comma 9 4 2 2" xfId="3426" xr:uid="{00000000-0005-0000-0000-0000ED030000}"/>
    <cellStyle name="Comma 9 4 2 2 2" xfId="9885" xr:uid="{00000000-0005-0000-0000-0000B7050000}"/>
    <cellStyle name="Comma 9 4 2 2 3" xfId="17963" xr:uid="{00000000-0005-0000-0000-0000B7050000}"/>
    <cellStyle name="Comma 9 4 2 3" xfId="5089" xr:uid="{00000000-0005-0000-0000-0000EE030000}"/>
    <cellStyle name="Comma 9 4 2 3 2" xfId="11476" xr:uid="{00000000-0005-0000-0000-0000B8050000}"/>
    <cellStyle name="Comma 9 4 2 3 3" xfId="19554" xr:uid="{00000000-0005-0000-0000-0000B8050000}"/>
    <cellStyle name="Comma 9 4 2 4" xfId="8290" xr:uid="{00000000-0005-0000-0000-0000B9050000}"/>
    <cellStyle name="Comma 9 4 2 4 2" xfId="16368" xr:uid="{00000000-0005-0000-0000-0000B9050000}"/>
    <cellStyle name="Comma 9 4 2 5" xfId="12929" xr:uid="{00000000-0005-0000-0000-0000BA050000}"/>
    <cellStyle name="Comma 9 4 2 5 2" xfId="20967" xr:uid="{00000000-0005-0000-0000-0000BA050000}"/>
    <cellStyle name="Comma 9 4 2 6" xfId="6680" xr:uid="{00000000-0005-0000-0000-0000B6050000}"/>
    <cellStyle name="Comma 9 4 2 7" xfId="14760" xr:uid="{00000000-0005-0000-0000-0000B6050000}"/>
    <cellStyle name="Comma 9 4 3" xfId="2303" xr:uid="{00000000-0005-0000-0000-0000EF030000}"/>
    <cellStyle name="Comma 9 4 3 2" xfId="3953" xr:uid="{00000000-0005-0000-0000-0000F0030000}"/>
    <cellStyle name="Comma 9 4 3 2 2" xfId="10412" xr:uid="{00000000-0005-0000-0000-0000BC050000}"/>
    <cellStyle name="Comma 9 4 3 2 3" xfId="18490" xr:uid="{00000000-0005-0000-0000-0000BC050000}"/>
    <cellStyle name="Comma 9 4 3 3" xfId="5616" xr:uid="{00000000-0005-0000-0000-0000F1030000}"/>
    <cellStyle name="Comma 9 4 3 3 2" xfId="12003" xr:uid="{00000000-0005-0000-0000-0000BD050000}"/>
    <cellStyle name="Comma 9 4 3 3 3" xfId="20081" xr:uid="{00000000-0005-0000-0000-0000BD050000}"/>
    <cellStyle name="Comma 9 4 3 4" xfId="8817" xr:uid="{00000000-0005-0000-0000-0000BE050000}"/>
    <cellStyle name="Comma 9 4 3 4 2" xfId="16895" xr:uid="{00000000-0005-0000-0000-0000BE050000}"/>
    <cellStyle name="Comma 9 4 3 5" xfId="7207" xr:uid="{00000000-0005-0000-0000-0000BB050000}"/>
    <cellStyle name="Comma 9 4 3 6" xfId="15287" xr:uid="{00000000-0005-0000-0000-0000BB050000}"/>
    <cellStyle name="Comma 9 4 4" xfId="2869" xr:uid="{00000000-0005-0000-0000-0000F2030000}"/>
    <cellStyle name="Comma 9 4 4 2" xfId="9358" xr:uid="{00000000-0005-0000-0000-0000BF050000}"/>
    <cellStyle name="Comma 9 4 4 3" xfId="17436" xr:uid="{00000000-0005-0000-0000-0000BF050000}"/>
    <cellStyle name="Comma 9 4 5" xfId="4562" xr:uid="{00000000-0005-0000-0000-0000F3030000}"/>
    <cellStyle name="Comma 9 4 5 2" xfId="10949" xr:uid="{00000000-0005-0000-0000-0000C0050000}"/>
    <cellStyle name="Comma 9 4 5 3" xfId="19027" xr:uid="{00000000-0005-0000-0000-0000C0050000}"/>
    <cellStyle name="Comma 9 4 6" xfId="7763" xr:uid="{00000000-0005-0000-0000-0000C1050000}"/>
    <cellStyle name="Comma 9 4 6 2" xfId="15841" xr:uid="{00000000-0005-0000-0000-0000C1050000}"/>
    <cellStyle name="Comma 9 4 7" xfId="12451" xr:uid="{00000000-0005-0000-0000-0000C2050000}"/>
    <cellStyle name="Comma 9 4 7 2" xfId="20520" xr:uid="{00000000-0005-0000-0000-0000C2050000}"/>
    <cellStyle name="Comma 9 4 8" xfId="6153" xr:uid="{00000000-0005-0000-0000-0000B5050000}"/>
    <cellStyle name="Comma 9 4 9" xfId="14233" xr:uid="{00000000-0005-0000-0000-0000B5050000}"/>
    <cellStyle name="Comma 9 5" xfId="1380" xr:uid="{00000000-0005-0000-0000-0000F4030000}"/>
    <cellStyle name="Comma 9 5 2" xfId="3029" xr:uid="{00000000-0005-0000-0000-0000F5030000}"/>
    <cellStyle name="Comma 9 5 2 2" xfId="9488" xr:uid="{00000000-0005-0000-0000-0000C4050000}"/>
    <cellStyle name="Comma 9 5 2 3" xfId="17566" xr:uid="{00000000-0005-0000-0000-0000C4050000}"/>
    <cellStyle name="Comma 9 5 3" xfId="4692" xr:uid="{00000000-0005-0000-0000-0000F6030000}"/>
    <cellStyle name="Comma 9 5 3 2" xfId="11079" xr:uid="{00000000-0005-0000-0000-0000C5050000}"/>
    <cellStyle name="Comma 9 5 3 3" xfId="19157" xr:uid="{00000000-0005-0000-0000-0000C5050000}"/>
    <cellStyle name="Comma 9 5 4" xfId="7893" xr:uid="{00000000-0005-0000-0000-0000C6050000}"/>
    <cellStyle name="Comma 9 5 4 2" xfId="15971" xr:uid="{00000000-0005-0000-0000-0000C6050000}"/>
    <cellStyle name="Comma 9 5 5" xfId="12930" xr:uid="{00000000-0005-0000-0000-0000C7050000}"/>
    <cellStyle name="Comma 9 5 5 2" xfId="20968" xr:uid="{00000000-0005-0000-0000-0000C7050000}"/>
    <cellStyle name="Comma 9 5 6" xfId="6283" xr:uid="{00000000-0005-0000-0000-0000C3050000}"/>
    <cellStyle name="Comma 9 5 7" xfId="14363" xr:uid="{00000000-0005-0000-0000-0000C3050000}"/>
    <cellStyle name="Comma 9 6" xfId="1906" xr:uid="{00000000-0005-0000-0000-0000F7030000}"/>
    <cellStyle name="Comma 9 6 2" xfId="3556" xr:uid="{00000000-0005-0000-0000-0000F8030000}"/>
    <cellStyle name="Comma 9 6 2 2" xfId="10015" xr:uid="{00000000-0005-0000-0000-0000C9050000}"/>
    <cellStyle name="Comma 9 6 2 3" xfId="18093" xr:uid="{00000000-0005-0000-0000-0000C9050000}"/>
    <cellStyle name="Comma 9 6 3" xfId="5219" xr:uid="{00000000-0005-0000-0000-0000F9030000}"/>
    <cellStyle name="Comma 9 6 3 2" xfId="11606" xr:uid="{00000000-0005-0000-0000-0000CA050000}"/>
    <cellStyle name="Comma 9 6 3 3" xfId="19684" xr:uid="{00000000-0005-0000-0000-0000CA050000}"/>
    <cellStyle name="Comma 9 6 4" xfId="8420" xr:uid="{00000000-0005-0000-0000-0000CB050000}"/>
    <cellStyle name="Comma 9 6 4 2" xfId="16498" xr:uid="{00000000-0005-0000-0000-0000CB050000}"/>
    <cellStyle name="Comma 9 6 5" xfId="12685" xr:uid="{00000000-0005-0000-0000-0000CC050000}"/>
    <cellStyle name="Comma 9 6 5 2" xfId="20749" xr:uid="{00000000-0005-0000-0000-0000CC050000}"/>
    <cellStyle name="Comma 9 6 6" xfId="6810" xr:uid="{00000000-0005-0000-0000-0000C8050000}"/>
    <cellStyle name="Comma 9 6 7" xfId="14890" xr:uid="{00000000-0005-0000-0000-0000C8050000}"/>
    <cellStyle name="Comma 9 7" xfId="2444" xr:uid="{00000000-0005-0000-0000-0000FA030000}"/>
    <cellStyle name="Comma 9 7 2" xfId="8958" xr:uid="{00000000-0005-0000-0000-0000CD050000}"/>
    <cellStyle name="Comma 9 7 3" xfId="17036" xr:uid="{00000000-0005-0000-0000-0000CD050000}"/>
    <cellStyle name="Comma 9 8" xfId="4165" xr:uid="{00000000-0005-0000-0000-0000FB030000}"/>
    <cellStyle name="Comma 9 8 2" xfId="10552" xr:uid="{00000000-0005-0000-0000-0000CE050000}"/>
    <cellStyle name="Comma 9 8 3" xfId="18630" xr:uid="{00000000-0005-0000-0000-0000CE050000}"/>
    <cellStyle name="Comma 9 9" xfId="7366" xr:uid="{00000000-0005-0000-0000-0000CF050000}"/>
    <cellStyle name="Comma 9 9 2" xfId="15444" xr:uid="{00000000-0005-0000-0000-0000CF050000}"/>
    <cellStyle name="Currency" xfId="383" builtinId="4"/>
    <cellStyle name="Currency 2" xfId="384" xr:uid="{00000000-0005-0000-0000-00007F010000}"/>
    <cellStyle name="Currency 2 2" xfId="385" xr:uid="{00000000-0005-0000-0000-000080010000}"/>
    <cellStyle name="Currency 2 3" xfId="386" xr:uid="{00000000-0005-0000-0000-000081010000}"/>
    <cellStyle name="Currency 2 3 2" xfId="2449" xr:uid="{00000000-0005-0000-0000-0000FF030000}"/>
    <cellStyle name="Currency 2 3 2 2" xfId="8963" xr:uid="{00000000-0005-0000-0000-0000D3050000}"/>
    <cellStyle name="Currency 2 3 2 3" xfId="17041" xr:uid="{00000000-0005-0000-0000-0000D3050000}"/>
    <cellStyle name="Currency 2 3 3" xfId="919" xr:uid="{00000000-0005-0000-0000-000000040000}"/>
    <cellStyle name="Currency 2 3 4" xfId="7322" xr:uid="{00000000-0005-0000-0000-0000D5050000}"/>
    <cellStyle name="Currency 2 3 4 2" xfId="15401" xr:uid="{00000000-0005-0000-0000-0000D5050000}"/>
    <cellStyle name="Currency 2 3 5" xfId="893" xr:uid="{00000000-0005-0000-0000-0000FE030000}"/>
    <cellStyle name="Currency 2 4" xfId="387" xr:uid="{00000000-0005-0000-0000-000082010000}"/>
    <cellStyle name="Currency 2 4 10" xfId="13970" xr:uid="{00000000-0005-0000-0000-0000D6050000}"/>
    <cellStyle name="Currency 2 4 2" xfId="1514" xr:uid="{00000000-0005-0000-0000-000002040000}"/>
    <cellStyle name="Currency 2 4 2 2" xfId="3163" xr:uid="{00000000-0005-0000-0000-000003040000}"/>
    <cellStyle name="Currency 2 4 2 2 2" xfId="9622" xr:uid="{00000000-0005-0000-0000-0000D8050000}"/>
    <cellStyle name="Currency 2 4 2 2 3" xfId="17700" xr:uid="{00000000-0005-0000-0000-0000D8050000}"/>
    <cellStyle name="Currency 2 4 2 3" xfId="4826" xr:uid="{00000000-0005-0000-0000-000004040000}"/>
    <cellStyle name="Currency 2 4 2 3 2" xfId="11213" xr:uid="{00000000-0005-0000-0000-0000D9050000}"/>
    <cellStyle name="Currency 2 4 2 3 3" xfId="19291" xr:uid="{00000000-0005-0000-0000-0000D9050000}"/>
    <cellStyle name="Currency 2 4 2 4" xfId="8027" xr:uid="{00000000-0005-0000-0000-0000DA050000}"/>
    <cellStyle name="Currency 2 4 2 4 2" xfId="16105" xr:uid="{00000000-0005-0000-0000-0000DA050000}"/>
    <cellStyle name="Currency 2 4 2 5" xfId="6417" xr:uid="{00000000-0005-0000-0000-0000D7050000}"/>
    <cellStyle name="Currency 2 4 2 6" xfId="14497" xr:uid="{00000000-0005-0000-0000-0000D7050000}"/>
    <cellStyle name="Currency 2 4 3" xfId="2040" xr:uid="{00000000-0005-0000-0000-000005040000}"/>
    <cellStyle name="Currency 2 4 3 2" xfId="3690" xr:uid="{00000000-0005-0000-0000-000006040000}"/>
    <cellStyle name="Currency 2 4 3 2 2" xfId="10149" xr:uid="{00000000-0005-0000-0000-0000DC050000}"/>
    <cellStyle name="Currency 2 4 3 2 3" xfId="18227" xr:uid="{00000000-0005-0000-0000-0000DC050000}"/>
    <cellStyle name="Currency 2 4 3 3" xfId="5353" xr:uid="{00000000-0005-0000-0000-000007040000}"/>
    <cellStyle name="Currency 2 4 3 3 2" xfId="11740" xr:uid="{00000000-0005-0000-0000-0000DD050000}"/>
    <cellStyle name="Currency 2 4 3 3 3" xfId="19818" xr:uid="{00000000-0005-0000-0000-0000DD050000}"/>
    <cellStyle name="Currency 2 4 3 4" xfId="8554" xr:uid="{00000000-0005-0000-0000-0000DE050000}"/>
    <cellStyle name="Currency 2 4 3 4 2" xfId="16632" xr:uid="{00000000-0005-0000-0000-0000DE050000}"/>
    <cellStyle name="Currency 2 4 3 5" xfId="6944" xr:uid="{00000000-0005-0000-0000-0000DB050000}"/>
    <cellStyle name="Currency 2 4 3 6" xfId="15024" xr:uid="{00000000-0005-0000-0000-0000DB050000}"/>
    <cellStyle name="Currency 2 4 4" xfId="2710" xr:uid="{00000000-0005-0000-0000-000008040000}"/>
    <cellStyle name="Currency 2 4 4 2" xfId="9201" xr:uid="{00000000-0005-0000-0000-0000DF050000}"/>
    <cellStyle name="Currency 2 4 4 3" xfId="17279" xr:uid="{00000000-0005-0000-0000-0000DF050000}"/>
    <cellStyle name="Currency 2 4 5" xfId="4299" xr:uid="{00000000-0005-0000-0000-000009040000}"/>
    <cellStyle name="Currency 2 4 5 2" xfId="10686" xr:uid="{00000000-0005-0000-0000-0000E0050000}"/>
    <cellStyle name="Currency 2 4 5 3" xfId="18764" xr:uid="{00000000-0005-0000-0000-0000E0050000}"/>
    <cellStyle name="Currency 2 4 6" xfId="7500" xr:uid="{00000000-0005-0000-0000-0000E1050000}"/>
    <cellStyle name="Currency 2 4 6 2" xfId="15578" xr:uid="{00000000-0005-0000-0000-0000E1050000}"/>
    <cellStyle name="Currency 2 4 7" xfId="12153" xr:uid="{00000000-0005-0000-0000-0000E2050000}"/>
    <cellStyle name="Currency 2 4 7 2" xfId="20228" xr:uid="{00000000-0005-0000-0000-0000E2050000}"/>
    <cellStyle name="Currency 2 4 8" xfId="13547" xr:uid="{00000000-0005-0000-0000-0000E3050000}"/>
    <cellStyle name="Currency 2 4 8 2" xfId="21544" xr:uid="{00000000-0005-0000-0000-0000E3050000}"/>
    <cellStyle name="Currency 2 4 9" xfId="5890" xr:uid="{00000000-0005-0000-0000-0000D6050000}"/>
    <cellStyle name="Currency 2 5" xfId="901" xr:uid="{00000000-0005-0000-0000-00000A040000}"/>
    <cellStyle name="Currency 2 5 2" xfId="7333" xr:uid="{00000000-0005-0000-0000-0000E4050000}"/>
    <cellStyle name="Currency 2 5 3" xfId="15411" xr:uid="{00000000-0005-0000-0000-0000E4050000}"/>
    <cellStyle name="Currency 2 6" xfId="4132" xr:uid="{00000000-0005-0000-0000-00000B040000}"/>
    <cellStyle name="Currency 2 6 2" xfId="10519" xr:uid="{00000000-0005-0000-0000-0000E5050000}"/>
    <cellStyle name="Currency 2 6 3" xfId="18597" xr:uid="{00000000-0005-0000-0000-0000E5050000}"/>
    <cellStyle name="Currency 2 7" xfId="5723" xr:uid="{00000000-0005-0000-0000-0000D0050000}"/>
    <cellStyle name="Currency 2 8" xfId="13803" xr:uid="{00000000-0005-0000-0000-0000D0050000}"/>
    <cellStyle name="Currency 3" xfId="388" xr:uid="{00000000-0005-0000-0000-000083010000}"/>
    <cellStyle name="Currency 4" xfId="389" xr:uid="{00000000-0005-0000-0000-000084010000}"/>
    <cellStyle name="Currency 4 10" xfId="1108" xr:uid="{00000000-0005-0000-0000-00000E040000}"/>
    <cellStyle name="Currency 4 10 2" xfId="1766" xr:uid="{00000000-0005-0000-0000-00000F040000}"/>
    <cellStyle name="Currency 4 10 2 2" xfId="3416" xr:uid="{00000000-0005-0000-0000-000010040000}"/>
    <cellStyle name="Currency 4 10 2 2 2" xfId="9875" xr:uid="{00000000-0005-0000-0000-0000EA050000}"/>
    <cellStyle name="Currency 4 10 2 2 3" xfId="17953" xr:uid="{00000000-0005-0000-0000-0000EA050000}"/>
    <cellStyle name="Currency 4 10 2 3" xfId="5079" xr:uid="{00000000-0005-0000-0000-000011040000}"/>
    <cellStyle name="Currency 4 10 2 3 2" xfId="11466" xr:uid="{00000000-0005-0000-0000-0000EB050000}"/>
    <cellStyle name="Currency 4 10 2 3 3" xfId="19544" xr:uid="{00000000-0005-0000-0000-0000EB050000}"/>
    <cellStyle name="Currency 4 10 2 4" xfId="8280" xr:uid="{00000000-0005-0000-0000-0000EC050000}"/>
    <cellStyle name="Currency 4 10 2 4 2" xfId="16358" xr:uid="{00000000-0005-0000-0000-0000EC050000}"/>
    <cellStyle name="Currency 4 10 2 5" xfId="6670" xr:uid="{00000000-0005-0000-0000-0000E9050000}"/>
    <cellStyle name="Currency 4 10 2 6" xfId="14750" xr:uid="{00000000-0005-0000-0000-0000E9050000}"/>
    <cellStyle name="Currency 4 10 3" xfId="2293" xr:uid="{00000000-0005-0000-0000-000012040000}"/>
    <cellStyle name="Currency 4 10 3 2" xfId="3943" xr:uid="{00000000-0005-0000-0000-000013040000}"/>
    <cellStyle name="Currency 4 10 3 2 2" xfId="10402" xr:uid="{00000000-0005-0000-0000-0000EE050000}"/>
    <cellStyle name="Currency 4 10 3 2 3" xfId="18480" xr:uid="{00000000-0005-0000-0000-0000EE050000}"/>
    <cellStyle name="Currency 4 10 3 3" xfId="5606" xr:uid="{00000000-0005-0000-0000-000014040000}"/>
    <cellStyle name="Currency 4 10 3 3 2" xfId="11993" xr:uid="{00000000-0005-0000-0000-0000EF050000}"/>
    <cellStyle name="Currency 4 10 3 3 3" xfId="20071" xr:uid="{00000000-0005-0000-0000-0000EF050000}"/>
    <cellStyle name="Currency 4 10 3 4" xfId="8807" xr:uid="{00000000-0005-0000-0000-0000F0050000}"/>
    <cellStyle name="Currency 4 10 3 4 2" xfId="16885" xr:uid="{00000000-0005-0000-0000-0000F0050000}"/>
    <cellStyle name="Currency 4 10 3 5" xfId="7197" xr:uid="{00000000-0005-0000-0000-0000ED050000}"/>
    <cellStyle name="Currency 4 10 3 6" xfId="15277" xr:uid="{00000000-0005-0000-0000-0000ED050000}"/>
    <cellStyle name="Currency 4 10 4" xfId="2859" xr:uid="{00000000-0005-0000-0000-000015040000}"/>
    <cellStyle name="Currency 4 10 4 2" xfId="9348" xr:uid="{00000000-0005-0000-0000-0000F1050000}"/>
    <cellStyle name="Currency 4 10 4 3" xfId="17426" xr:uid="{00000000-0005-0000-0000-0000F1050000}"/>
    <cellStyle name="Currency 4 10 5" xfId="4552" xr:uid="{00000000-0005-0000-0000-000016040000}"/>
    <cellStyle name="Currency 4 10 5 2" xfId="10939" xr:uid="{00000000-0005-0000-0000-0000F2050000}"/>
    <cellStyle name="Currency 4 10 5 3" xfId="19017" xr:uid="{00000000-0005-0000-0000-0000F2050000}"/>
    <cellStyle name="Currency 4 10 6" xfId="7753" xr:uid="{00000000-0005-0000-0000-0000F3050000}"/>
    <cellStyle name="Currency 4 10 6 2" xfId="15831" xr:uid="{00000000-0005-0000-0000-0000F3050000}"/>
    <cellStyle name="Currency 4 10 7" xfId="12931" xr:uid="{00000000-0005-0000-0000-0000F4050000}"/>
    <cellStyle name="Currency 4 10 7 2" xfId="20969" xr:uid="{00000000-0005-0000-0000-0000F4050000}"/>
    <cellStyle name="Currency 4 10 8" xfId="6143" xr:uid="{00000000-0005-0000-0000-0000E8050000}"/>
    <cellStyle name="Currency 4 10 9" xfId="14223" xr:uid="{00000000-0005-0000-0000-0000E8050000}"/>
    <cellStyle name="Currency 4 11" xfId="1382" xr:uid="{00000000-0005-0000-0000-000017040000}"/>
    <cellStyle name="Currency 4 11 2" xfId="3031" xr:uid="{00000000-0005-0000-0000-000018040000}"/>
    <cellStyle name="Currency 4 11 2 2" xfId="9490" xr:uid="{00000000-0005-0000-0000-0000F6050000}"/>
    <cellStyle name="Currency 4 11 2 3" xfId="17568" xr:uid="{00000000-0005-0000-0000-0000F6050000}"/>
    <cellStyle name="Currency 4 11 3" xfId="4694" xr:uid="{00000000-0005-0000-0000-000019040000}"/>
    <cellStyle name="Currency 4 11 3 2" xfId="11081" xr:uid="{00000000-0005-0000-0000-0000F7050000}"/>
    <cellStyle name="Currency 4 11 3 3" xfId="19159" xr:uid="{00000000-0005-0000-0000-0000F7050000}"/>
    <cellStyle name="Currency 4 11 4" xfId="7895" xr:uid="{00000000-0005-0000-0000-0000F8050000}"/>
    <cellStyle name="Currency 4 11 4 2" xfId="15973" xr:uid="{00000000-0005-0000-0000-0000F8050000}"/>
    <cellStyle name="Currency 4 11 5" xfId="12687" xr:uid="{00000000-0005-0000-0000-0000F9050000}"/>
    <cellStyle name="Currency 4 11 5 2" xfId="20751" xr:uid="{00000000-0005-0000-0000-0000F9050000}"/>
    <cellStyle name="Currency 4 11 6" xfId="6285" xr:uid="{00000000-0005-0000-0000-0000F5050000}"/>
    <cellStyle name="Currency 4 11 7" xfId="14365" xr:uid="{00000000-0005-0000-0000-0000F5050000}"/>
    <cellStyle name="Currency 4 12" xfId="1908" xr:uid="{00000000-0005-0000-0000-00001A040000}"/>
    <cellStyle name="Currency 4 12 2" xfId="3558" xr:uid="{00000000-0005-0000-0000-00001B040000}"/>
    <cellStyle name="Currency 4 12 2 2" xfId="10017" xr:uid="{00000000-0005-0000-0000-0000FB050000}"/>
    <cellStyle name="Currency 4 12 2 3" xfId="18095" xr:uid="{00000000-0005-0000-0000-0000FB050000}"/>
    <cellStyle name="Currency 4 12 3" xfId="5221" xr:uid="{00000000-0005-0000-0000-00001C040000}"/>
    <cellStyle name="Currency 4 12 3 2" xfId="11608" xr:uid="{00000000-0005-0000-0000-0000FC050000}"/>
    <cellStyle name="Currency 4 12 3 3" xfId="19686" xr:uid="{00000000-0005-0000-0000-0000FC050000}"/>
    <cellStyle name="Currency 4 12 4" xfId="8422" xr:uid="{00000000-0005-0000-0000-0000FD050000}"/>
    <cellStyle name="Currency 4 12 4 2" xfId="16500" xr:uid="{00000000-0005-0000-0000-0000FD050000}"/>
    <cellStyle name="Currency 4 12 5" xfId="6812" xr:uid="{00000000-0005-0000-0000-0000FA050000}"/>
    <cellStyle name="Currency 4 12 6" xfId="14892" xr:uid="{00000000-0005-0000-0000-0000FA050000}"/>
    <cellStyle name="Currency 4 13" xfId="2450" xr:uid="{00000000-0005-0000-0000-00001D040000}"/>
    <cellStyle name="Currency 4 13 2" xfId="8964" xr:uid="{00000000-0005-0000-0000-0000FE050000}"/>
    <cellStyle name="Currency 4 13 3" xfId="17042" xr:uid="{00000000-0005-0000-0000-0000FE050000}"/>
    <cellStyle name="Currency 4 14" xfId="4167" xr:uid="{00000000-0005-0000-0000-00001E040000}"/>
    <cellStyle name="Currency 4 14 2" xfId="10554" xr:uid="{00000000-0005-0000-0000-0000FF050000}"/>
    <cellStyle name="Currency 4 14 3" xfId="18632" xr:uid="{00000000-0005-0000-0000-0000FF050000}"/>
    <cellStyle name="Currency 4 15" xfId="7368" xr:uid="{00000000-0005-0000-0000-000000060000}"/>
    <cellStyle name="Currency 4 15 2" xfId="15446" xr:uid="{00000000-0005-0000-0000-000000060000}"/>
    <cellStyle name="Currency 4 16" xfId="12154" xr:uid="{00000000-0005-0000-0000-000001060000}"/>
    <cellStyle name="Currency 4 16 2" xfId="20229" xr:uid="{00000000-0005-0000-0000-000001060000}"/>
    <cellStyle name="Currency 4 17" xfId="13548" xr:uid="{00000000-0005-0000-0000-000002060000}"/>
    <cellStyle name="Currency 4 17 2" xfId="21545" xr:uid="{00000000-0005-0000-0000-000002060000}"/>
    <cellStyle name="Currency 4 18" xfId="5758" xr:uid="{00000000-0005-0000-0000-0000E7050000}"/>
    <cellStyle name="Currency 4 19" xfId="13838" xr:uid="{00000000-0005-0000-0000-0000E7050000}"/>
    <cellStyle name="Currency 4 2" xfId="390" xr:uid="{00000000-0005-0000-0000-000085010000}"/>
    <cellStyle name="Currency 4 2 10" xfId="12155" xr:uid="{00000000-0005-0000-0000-000004060000}"/>
    <cellStyle name="Currency 4 2 10 2" xfId="20230" xr:uid="{00000000-0005-0000-0000-000004060000}"/>
    <cellStyle name="Currency 4 2 11" xfId="13549" xr:uid="{00000000-0005-0000-0000-000005060000}"/>
    <cellStyle name="Currency 4 2 11 2" xfId="21546" xr:uid="{00000000-0005-0000-0000-000005060000}"/>
    <cellStyle name="Currency 4 2 12" xfId="5759" xr:uid="{00000000-0005-0000-0000-000003060000}"/>
    <cellStyle name="Currency 4 2 13" xfId="13839" xr:uid="{00000000-0005-0000-0000-000003060000}"/>
    <cellStyle name="Currency 4 2 2" xfId="391" xr:uid="{00000000-0005-0000-0000-000086010000}"/>
    <cellStyle name="Currency 4 2 2 10" xfId="5760" xr:uid="{00000000-0005-0000-0000-000006060000}"/>
    <cellStyle name="Currency 4 2 2 11" xfId="13840" xr:uid="{00000000-0005-0000-0000-000006060000}"/>
    <cellStyle name="Currency 4 2 2 2" xfId="392" xr:uid="{00000000-0005-0000-0000-000087010000}"/>
    <cellStyle name="Currency 4 2 2 2 10" xfId="14089" xr:uid="{00000000-0005-0000-0000-000007060000}"/>
    <cellStyle name="Currency 4 2 2 2 2" xfId="1633" xr:uid="{00000000-0005-0000-0000-000022040000}"/>
    <cellStyle name="Currency 4 2 2 2 2 2" xfId="3282" xr:uid="{00000000-0005-0000-0000-000023040000}"/>
    <cellStyle name="Currency 4 2 2 2 2 2 2" xfId="12933" xr:uid="{00000000-0005-0000-0000-00000A060000}"/>
    <cellStyle name="Currency 4 2 2 2 2 2 2 2" xfId="20971" xr:uid="{00000000-0005-0000-0000-00000A060000}"/>
    <cellStyle name="Currency 4 2 2 2 2 2 3" xfId="9741" xr:uid="{00000000-0005-0000-0000-000009060000}"/>
    <cellStyle name="Currency 4 2 2 2 2 2 4" xfId="17819" xr:uid="{00000000-0005-0000-0000-000009060000}"/>
    <cellStyle name="Currency 4 2 2 2 2 3" xfId="4945" xr:uid="{00000000-0005-0000-0000-000024040000}"/>
    <cellStyle name="Currency 4 2 2 2 2 3 2" xfId="11332" xr:uid="{00000000-0005-0000-0000-00000B060000}"/>
    <cellStyle name="Currency 4 2 2 2 2 3 3" xfId="19410" xr:uid="{00000000-0005-0000-0000-00000B060000}"/>
    <cellStyle name="Currency 4 2 2 2 2 4" xfId="8146" xr:uid="{00000000-0005-0000-0000-00000C060000}"/>
    <cellStyle name="Currency 4 2 2 2 2 4 2" xfId="16224" xr:uid="{00000000-0005-0000-0000-00000C060000}"/>
    <cellStyle name="Currency 4 2 2 2 2 5" xfId="12458" xr:uid="{00000000-0005-0000-0000-00000D060000}"/>
    <cellStyle name="Currency 4 2 2 2 2 5 2" xfId="20527" xr:uid="{00000000-0005-0000-0000-00000D060000}"/>
    <cellStyle name="Currency 4 2 2 2 2 6" xfId="6536" xr:uid="{00000000-0005-0000-0000-000008060000}"/>
    <cellStyle name="Currency 4 2 2 2 2 7" xfId="14616" xr:uid="{00000000-0005-0000-0000-000008060000}"/>
    <cellStyle name="Currency 4 2 2 2 3" xfId="2159" xr:uid="{00000000-0005-0000-0000-000025040000}"/>
    <cellStyle name="Currency 4 2 2 2 3 2" xfId="3809" xr:uid="{00000000-0005-0000-0000-000026040000}"/>
    <cellStyle name="Currency 4 2 2 2 3 2 2" xfId="10268" xr:uid="{00000000-0005-0000-0000-00000F060000}"/>
    <cellStyle name="Currency 4 2 2 2 3 2 3" xfId="18346" xr:uid="{00000000-0005-0000-0000-00000F060000}"/>
    <cellStyle name="Currency 4 2 2 2 3 3" xfId="5472" xr:uid="{00000000-0005-0000-0000-000027040000}"/>
    <cellStyle name="Currency 4 2 2 2 3 3 2" xfId="11859" xr:uid="{00000000-0005-0000-0000-000010060000}"/>
    <cellStyle name="Currency 4 2 2 2 3 3 3" xfId="19937" xr:uid="{00000000-0005-0000-0000-000010060000}"/>
    <cellStyle name="Currency 4 2 2 2 3 4" xfId="8673" xr:uid="{00000000-0005-0000-0000-000011060000}"/>
    <cellStyle name="Currency 4 2 2 2 3 4 2" xfId="16751" xr:uid="{00000000-0005-0000-0000-000011060000}"/>
    <cellStyle name="Currency 4 2 2 2 3 5" xfId="12934" xr:uid="{00000000-0005-0000-0000-000012060000}"/>
    <cellStyle name="Currency 4 2 2 2 3 5 2" xfId="20972" xr:uid="{00000000-0005-0000-0000-000012060000}"/>
    <cellStyle name="Currency 4 2 2 2 3 6" xfId="7063" xr:uid="{00000000-0005-0000-0000-00000E060000}"/>
    <cellStyle name="Currency 4 2 2 2 3 7" xfId="15143" xr:uid="{00000000-0005-0000-0000-00000E060000}"/>
    <cellStyle name="Currency 4 2 2 2 4" xfId="2453" xr:uid="{00000000-0005-0000-0000-000028040000}"/>
    <cellStyle name="Currency 4 2 2 2 4 2" xfId="12932" xr:uid="{00000000-0005-0000-0000-000014060000}"/>
    <cellStyle name="Currency 4 2 2 2 4 2 2" xfId="20970" xr:uid="{00000000-0005-0000-0000-000014060000}"/>
    <cellStyle name="Currency 4 2 2 2 4 3" xfId="8967" xr:uid="{00000000-0005-0000-0000-000013060000}"/>
    <cellStyle name="Currency 4 2 2 2 4 4" xfId="17045" xr:uid="{00000000-0005-0000-0000-000013060000}"/>
    <cellStyle name="Currency 4 2 2 2 5" xfId="4418" xr:uid="{00000000-0005-0000-0000-000029040000}"/>
    <cellStyle name="Currency 4 2 2 2 5 2" xfId="10805" xr:uid="{00000000-0005-0000-0000-000015060000}"/>
    <cellStyle name="Currency 4 2 2 2 5 3" xfId="18883" xr:uid="{00000000-0005-0000-0000-000015060000}"/>
    <cellStyle name="Currency 4 2 2 2 6" xfId="7619" xr:uid="{00000000-0005-0000-0000-000016060000}"/>
    <cellStyle name="Currency 4 2 2 2 6 2" xfId="15697" xr:uid="{00000000-0005-0000-0000-000016060000}"/>
    <cellStyle name="Currency 4 2 2 2 7" xfId="12157" xr:uid="{00000000-0005-0000-0000-000017060000}"/>
    <cellStyle name="Currency 4 2 2 2 7 2" xfId="20232" xr:uid="{00000000-0005-0000-0000-000017060000}"/>
    <cellStyle name="Currency 4 2 2 2 8" xfId="13551" xr:uid="{00000000-0005-0000-0000-000018060000}"/>
    <cellStyle name="Currency 4 2 2 2 8 2" xfId="21548" xr:uid="{00000000-0005-0000-0000-000018060000}"/>
    <cellStyle name="Currency 4 2 2 2 9" xfId="6009" xr:uid="{00000000-0005-0000-0000-000007060000}"/>
    <cellStyle name="Currency 4 2 2 3" xfId="1384" xr:uid="{00000000-0005-0000-0000-00002A040000}"/>
    <cellStyle name="Currency 4 2 2 3 2" xfId="3033" xr:uid="{00000000-0005-0000-0000-00002B040000}"/>
    <cellStyle name="Currency 4 2 2 3 2 2" xfId="12935" xr:uid="{00000000-0005-0000-0000-00001B060000}"/>
    <cellStyle name="Currency 4 2 2 3 2 2 2" xfId="20973" xr:uid="{00000000-0005-0000-0000-00001B060000}"/>
    <cellStyle name="Currency 4 2 2 3 2 3" xfId="9492" xr:uid="{00000000-0005-0000-0000-00001A060000}"/>
    <cellStyle name="Currency 4 2 2 3 2 4" xfId="17570" xr:uid="{00000000-0005-0000-0000-00001A060000}"/>
    <cellStyle name="Currency 4 2 2 3 3" xfId="4696" xr:uid="{00000000-0005-0000-0000-00002C040000}"/>
    <cellStyle name="Currency 4 2 2 3 3 2" xfId="11083" xr:uid="{00000000-0005-0000-0000-00001C060000}"/>
    <cellStyle name="Currency 4 2 2 3 3 3" xfId="19161" xr:uid="{00000000-0005-0000-0000-00001C060000}"/>
    <cellStyle name="Currency 4 2 2 3 4" xfId="7897" xr:uid="{00000000-0005-0000-0000-00001D060000}"/>
    <cellStyle name="Currency 4 2 2 3 4 2" xfId="15975" xr:uid="{00000000-0005-0000-0000-00001D060000}"/>
    <cellStyle name="Currency 4 2 2 3 5" xfId="12457" xr:uid="{00000000-0005-0000-0000-00001E060000}"/>
    <cellStyle name="Currency 4 2 2 3 5 2" xfId="20526" xr:uid="{00000000-0005-0000-0000-00001E060000}"/>
    <cellStyle name="Currency 4 2 2 3 6" xfId="6287" xr:uid="{00000000-0005-0000-0000-000019060000}"/>
    <cellStyle name="Currency 4 2 2 3 7" xfId="14367" xr:uid="{00000000-0005-0000-0000-000019060000}"/>
    <cellStyle name="Currency 4 2 2 4" xfId="1910" xr:uid="{00000000-0005-0000-0000-00002D040000}"/>
    <cellStyle name="Currency 4 2 2 4 2" xfId="3560" xr:uid="{00000000-0005-0000-0000-00002E040000}"/>
    <cellStyle name="Currency 4 2 2 4 2 2" xfId="10019" xr:uid="{00000000-0005-0000-0000-000020060000}"/>
    <cellStyle name="Currency 4 2 2 4 2 3" xfId="18097" xr:uid="{00000000-0005-0000-0000-000020060000}"/>
    <cellStyle name="Currency 4 2 2 4 3" xfId="5223" xr:uid="{00000000-0005-0000-0000-00002F040000}"/>
    <cellStyle name="Currency 4 2 2 4 3 2" xfId="11610" xr:uid="{00000000-0005-0000-0000-000021060000}"/>
    <cellStyle name="Currency 4 2 2 4 3 3" xfId="19688" xr:uid="{00000000-0005-0000-0000-000021060000}"/>
    <cellStyle name="Currency 4 2 2 4 4" xfId="8424" xr:uid="{00000000-0005-0000-0000-000022060000}"/>
    <cellStyle name="Currency 4 2 2 4 4 2" xfId="16502" xr:uid="{00000000-0005-0000-0000-000022060000}"/>
    <cellStyle name="Currency 4 2 2 4 5" xfId="12936" xr:uid="{00000000-0005-0000-0000-000023060000}"/>
    <cellStyle name="Currency 4 2 2 4 5 2" xfId="20974" xr:uid="{00000000-0005-0000-0000-000023060000}"/>
    <cellStyle name="Currency 4 2 2 4 6" xfId="6814" xr:uid="{00000000-0005-0000-0000-00001F060000}"/>
    <cellStyle name="Currency 4 2 2 4 7" xfId="14894" xr:uid="{00000000-0005-0000-0000-00001F060000}"/>
    <cellStyle name="Currency 4 2 2 5" xfId="2452" xr:uid="{00000000-0005-0000-0000-000030040000}"/>
    <cellStyle name="Currency 4 2 2 5 2" xfId="12689" xr:uid="{00000000-0005-0000-0000-000025060000}"/>
    <cellStyle name="Currency 4 2 2 5 2 2" xfId="20753" xr:uid="{00000000-0005-0000-0000-000025060000}"/>
    <cellStyle name="Currency 4 2 2 5 3" xfId="8966" xr:uid="{00000000-0005-0000-0000-000024060000}"/>
    <cellStyle name="Currency 4 2 2 5 4" xfId="17044" xr:uid="{00000000-0005-0000-0000-000024060000}"/>
    <cellStyle name="Currency 4 2 2 6" xfId="4169" xr:uid="{00000000-0005-0000-0000-000031040000}"/>
    <cellStyle name="Currency 4 2 2 6 2" xfId="10556" xr:uid="{00000000-0005-0000-0000-000026060000}"/>
    <cellStyle name="Currency 4 2 2 6 3" xfId="18634" xr:uid="{00000000-0005-0000-0000-000026060000}"/>
    <cellStyle name="Currency 4 2 2 7" xfId="7370" xr:uid="{00000000-0005-0000-0000-000027060000}"/>
    <cellStyle name="Currency 4 2 2 7 2" xfId="15448" xr:uid="{00000000-0005-0000-0000-000027060000}"/>
    <cellStyle name="Currency 4 2 2 8" xfId="12156" xr:uid="{00000000-0005-0000-0000-000028060000}"/>
    <cellStyle name="Currency 4 2 2 8 2" xfId="20231" xr:uid="{00000000-0005-0000-0000-000028060000}"/>
    <cellStyle name="Currency 4 2 2 9" xfId="13550" xr:uid="{00000000-0005-0000-0000-000029060000}"/>
    <cellStyle name="Currency 4 2 2 9 2" xfId="21547" xr:uid="{00000000-0005-0000-0000-000029060000}"/>
    <cellStyle name="Currency 4 2 3" xfId="393" xr:uid="{00000000-0005-0000-0000-000088010000}"/>
    <cellStyle name="Currency 4 2 3 10" xfId="14088" xr:uid="{00000000-0005-0000-0000-00002A060000}"/>
    <cellStyle name="Currency 4 2 3 2" xfId="1632" xr:uid="{00000000-0005-0000-0000-000033040000}"/>
    <cellStyle name="Currency 4 2 3 2 2" xfId="3281" xr:uid="{00000000-0005-0000-0000-000034040000}"/>
    <cellStyle name="Currency 4 2 3 2 2 2" xfId="12938" xr:uid="{00000000-0005-0000-0000-00002D060000}"/>
    <cellStyle name="Currency 4 2 3 2 2 2 2" xfId="20976" xr:uid="{00000000-0005-0000-0000-00002D060000}"/>
    <cellStyle name="Currency 4 2 3 2 2 3" xfId="9740" xr:uid="{00000000-0005-0000-0000-00002C060000}"/>
    <cellStyle name="Currency 4 2 3 2 2 4" xfId="17818" xr:uid="{00000000-0005-0000-0000-00002C060000}"/>
    <cellStyle name="Currency 4 2 3 2 3" xfId="4944" xr:uid="{00000000-0005-0000-0000-000035040000}"/>
    <cellStyle name="Currency 4 2 3 2 3 2" xfId="11331" xr:uid="{00000000-0005-0000-0000-00002E060000}"/>
    <cellStyle name="Currency 4 2 3 2 3 3" xfId="19409" xr:uid="{00000000-0005-0000-0000-00002E060000}"/>
    <cellStyle name="Currency 4 2 3 2 4" xfId="8145" xr:uid="{00000000-0005-0000-0000-00002F060000}"/>
    <cellStyle name="Currency 4 2 3 2 4 2" xfId="16223" xr:uid="{00000000-0005-0000-0000-00002F060000}"/>
    <cellStyle name="Currency 4 2 3 2 5" xfId="12459" xr:uid="{00000000-0005-0000-0000-000030060000}"/>
    <cellStyle name="Currency 4 2 3 2 5 2" xfId="20528" xr:uid="{00000000-0005-0000-0000-000030060000}"/>
    <cellStyle name="Currency 4 2 3 2 6" xfId="6535" xr:uid="{00000000-0005-0000-0000-00002B060000}"/>
    <cellStyle name="Currency 4 2 3 2 7" xfId="14615" xr:uid="{00000000-0005-0000-0000-00002B060000}"/>
    <cellStyle name="Currency 4 2 3 3" xfId="2158" xr:uid="{00000000-0005-0000-0000-000036040000}"/>
    <cellStyle name="Currency 4 2 3 3 2" xfId="3808" xr:uid="{00000000-0005-0000-0000-000037040000}"/>
    <cellStyle name="Currency 4 2 3 3 2 2" xfId="10267" xr:uid="{00000000-0005-0000-0000-000032060000}"/>
    <cellStyle name="Currency 4 2 3 3 2 3" xfId="18345" xr:uid="{00000000-0005-0000-0000-000032060000}"/>
    <cellStyle name="Currency 4 2 3 3 3" xfId="5471" xr:uid="{00000000-0005-0000-0000-000038040000}"/>
    <cellStyle name="Currency 4 2 3 3 3 2" xfId="11858" xr:uid="{00000000-0005-0000-0000-000033060000}"/>
    <cellStyle name="Currency 4 2 3 3 3 3" xfId="19936" xr:uid="{00000000-0005-0000-0000-000033060000}"/>
    <cellStyle name="Currency 4 2 3 3 4" xfId="8672" xr:uid="{00000000-0005-0000-0000-000034060000}"/>
    <cellStyle name="Currency 4 2 3 3 4 2" xfId="16750" xr:uid="{00000000-0005-0000-0000-000034060000}"/>
    <cellStyle name="Currency 4 2 3 3 5" xfId="12939" xr:uid="{00000000-0005-0000-0000-000035060000}"/>
    <cellStyle name="Currency 4 2 3 3 5 2" xfId="20977" xr:uid="{00000000-0005-0000-0000-000035060000}"/>
    <cellStyle name="Currency 4 2 3 3 6" xfId="7062" xr:uid="{00000000-0005-0000-0000-000031060000}"/>
    <cellStyle name="Currency 4 2 3 3 7" xfId="15142" xr:uid="{00000000-0005-0000-0000-000031060000}"/>
    <cellStyle name="Currency 4 2 3 4" xfId="2454" xr:uid="{00000000-0005-0000-0000-000039040000}"/>
    <cellStyle name="Currency 4 2 3 4 2" xfId="12937" xr:uid="{00000000-0005-0000-0000-000037060000}"/>
    <cellStyle name="Currency 4 2 3 4 2 2" xfId="20975" xr:uid="{00000000-0005-0000-0000-000037060000}"/>
    <cellStyle name="Currency 4 2 3 4 3" xfId="8968" xr:uid="{00000000-0005-0000-0000-000036060000}"/>
    <cellStyle name="Currency 4 2 3 4 4" xfId="17046" xr:uid="{00000000-0005-0000-0000-000036060000}"/>
    <cellStyle name="Currency 4 2 3 5" xfId="4417" xr:uid="{00000000-0005-0000-0000-00003A040000}"/>
    <cellStyle name="Currency 4 2 3 5 2" xfId="10804" xr:uid="{00000000-0005-0000-0000-000038060000}"/>
    <cellStyle name="Currency 4 2 3 5 3" xfId="18882" xr:uid="{00000000-0005-0000-0000-000038060000}"/>
    <cellStyle name="Currency 4 2 3 6" xfId="7618" xr:uid="{00000000-0005-0000-0000-000039060000}"/>
    <cellStyle name="Currency 4 2 3 6 2" xfId="15696" xr:uid="{00000000-0005-0000-0000-000039060000}"/>
    <cellStyle name="Currency 4 2 3 7" xfId="12158" xr:uid="{00000000-0005-0000-0000-00003A060000}"/>
    <cellStyle name="Currency 4 2 3 7 2" xfId="20233" xr:uid="{00000000-0005-0000-0000-00003A060000}"/>
    <cellStyle name="Currency 4 2 3 8" xfId="13552" xr:uid="{00000000-0005-0000-0000-00003B060000}"/>
    <cellStyle name="Currency 4 2 3 8 2" xfId="21549" xr:uid="{00000000-0005-0000-0000-00003B060000}"/>
    <cellStyle name="Currency 4 2 3 9" xfId="6008" xr:uid="{00000000-0005-0000-0000-00002A060000}"/>
    <cellStyle name="Currency 4 2 4" xfId="1125" xr:uid="{00000000-0005-0000-0000-00003B040000}"/>
    <cellStyle name="Currency 4 2 4 2" xfId="1783" xr:uid="{00000000-0005-0000-0000-00003C040000}"/>
    <cellStyle name="Currency 4 2 4 2 2" xfId="3433" xr:uid="{00000000-0005-0000-0000-00003D040000}"/>
    <cellStyle name="Currency 4 2 4 2 2 2" xfId="9892" xr:uid="{00000000-0005-0000-0000-00003E060000}"/>
    <cellStyle name="Currency 4 2 4 2 2 3" xfId="17970" xr:uid="{00000000-0005-0000-0000-00003E060000}"/>
    <cellStyle name="Currency 4 2 4 2 3" xfId="5096" xr:uid="{00000000-0005-0000-0000-00003E040000}"/>
    <cellStyle name="Currency 4 2 4 2 3 2" xfId="11483" xr:uid="{00000000-0005-0000-0000-00003F060000}"/>
    <cellStyle name="Currency 4 2 4 2 3 3" xfId="19561" xr:uid="{00000000-0005-0000-0000-00003F060000}"/>
    <cellStyle name="Currency 4 2 4 2 4" xfId="8297" xr:uid="{00000000-0005-0000-0000-000040060000}"/>
    <cellStyle name="Currency 4 2 4 2 4 2" xfId="16375" xr:uid="{00000000-0005-0000-0000-000040060000}"/>
    <cellStyle name="Currency 4 2 4 2 5" xfId="12940" xr:uid="{00000000-0005-0000-0000-000041060000}"/>
    <cellStyle name="Currency 4 2 4 2 5 2" xfId="20978" xr:uid="{00000000-0005-0000-0000-000041060000}"/>
    <cellStyle name="Currency 4 2 4 2 6" xfId="6687" xr:uid="{00000000-0005-0000-0000-00003D060000}"/>
    <cellStyle name="Currency 4 2 4 2 7" xfId="14767" xr:uid="{00000000-0005-0000-0000-00003D060000}"/>
    <cellStyle name="Currency 4 2 4 3" xfId="2310" xr:uid="{00000000-0005-0000-0000-00003F040000}"/>
    <cellStyle name="Currency 4 2 4 3 2" xfId="3960" xr:uid="{00000000-0005-0000-0000-000040040000}"/>
    <cellStyle name="Currency 4 2 4 3 2 2" xfId="10419" xr:uid="{00000000-0005-0000-0000-000043060000}"/>
    <cellStyle name="Currency 4 2 4 3 2 3" xfId="18497" xr:uid="{00000000-0005-0000-0000-000043060000}"/>
    <cellStyle name="Currency 4 2 4 3 3" xfId="5623" xr:uid="{00000000-0005-0000-0000-000041040000}"/>
    <cellStyle name="Currency 4 2 4 3 3 2" xfId="12010" xr:uid="{00000000-0005-0000-0000-000044060000}"/>
    <cellStyle name="Currency 4 2 4 3 3 3" xfId="20088" xr:uid="{00000000-0005-0000-0000-000044060000}"/>
    <cellStyle name="Currency 4 2 4 3 4" xfId="8824" xr:uid="{00000000-0005-0000-0000-000045060000}"/>
    <cellStyle name="Currency 4 2 4 3 4 2" xfId="16902" xr:uid="{00000000-0005-0000-0000-000045060000}"/>
    <cellStyle name="Currency 4 2 4 3 5" xfId="7214" xr:uid="{00000000-0005-0000-0000-000042060000}"/>
    <cellStyle name="Currency 4 2 4 3 6" xfId="15294" xr:uid="{00000000-0005-0000-0000-000042060000}"/>
    <cellStyle name="Currency 4 2 4 4" xfId="2876" xr:uid="{00000000-0005-0000-0000-000042040000}"/>
    <cellStyle name="Currency 4 2 4 4 2" xfId="9365" xr:uid="{00000000-0005-0000-0000-000046060000}"/>
    <cellStyle name="Currency 4 2 4 4 3" xfId="17443" xr:uid="{00000000-0005-0000-0000-000046060000}"/>
    <cellStyle name="Currency 4 2 4 5" xfId="4569" xr:uid="{00000000-0005-0000-0000-000043040000}"/>
    <cellStyle name="Currency 4 2 4 5 2" xfId="10956" xr:uid="{00000000-0005-0000-0000-000047060000}"/>
    <cellStyle name="Currency 4 2 4 5 3" xfId="19034" xr:uid="{00000000-0005-0000-0000-000047060000}"/>
    <cellStyle name="Currency 4 2 4 6" xfId="7770" xr:uid="{00000000-0005-0000-0000-000048060000}"/>
    <cellStyle name="Currency 4 2 4 6 2" xfId="15848" xr:uid="{00000000-0005-0000-0000-000048060000}"/>
    <cellStyle name="Currency 4 2 4 7" xfId="12456" xr:uid="{00000000-0005-0000-0000-000049060000}"/>
    <cellStyle name="Currency 4 2 4 7 2" xfId="20525" xr:uid="{00000000-0005-0000-0000-000049060000}"/>
    <cellStyle name="Currency 4 2 4 8" xfId="6160" xr:uid="{00000000-0005-0000-0000-00003C060000}"/>
    <cellStyle name="Currency 4 2 4 9" xfId="14240" xr:uid="{00000000-0005-0000-0000-00003C060000}"/>
    <cellStyle name="Currency 4 2 5" xfId="1383" xr:uid="{00000000-0005-0000-0000-000044040000}"/>
    <cellStyle name="Currency 4 2 5 2" xfId="3032" xr:uid="{00000000-0005-0000-0000-000045040000}"/>
    <cellStyle name="Currency 4 2 5 2 2" xfId="9491" xr:uid="{00000000-0005-0000-0000-00004B060000}"/>
    <cellStyle name="Currency 4 2 5 2 3" xfId="17569" xr:uid="{00000000-0005-0000-0000-00004B060000}"/>
    <cellStyle name="Currency 4 2 5 3" xfId="4695" xr:uid="{00000000-0005-0000-0000-000046040000}"/>
    <cellStyle name="Currency 4 2 5 3 2" xfId="11082" xr:uid="{00000000-0005-0000-0000-00004C060000}"/>
    <cellStyle name="Currency 4 2 5 3 3" xfId="19160" xr:uid="{00000000-0005-0000-0000-00004C060000}"/>
    <cellStyle name="Currency 4 2 5 4" xfId="7896" xr:uid="{00000000-0005-0000-0000-00004D060000}"/>
    <cellStyle name="Currency 4 2 5 4 2" xfId="15974" xr:uid="{00000000-0005-0000-0000-00004D060000}"/>
    <cellStyle name="Currency 4 2 5 5" xfId="12941" xr:uid="{00000000-0005-0000-0000-00004E060000}"/>
    <cellStyle name="Currency 4 2 5 5 2" xfId="20979" xr:uid="{00000000-0005-0000-0000-00004E060000}"/>
    <cellStyle name="Currency 4 2 5 6" xfId="6286" xr:uid="{00000000-0005-0000-0000-00004A060000}"/>
    <cellStyle name="Currency 4 2 5 7" xfId="14366" xr:uid="{00000000-0005-0000-0000-00004A060000}"/>
    <cellStyle name="Currency 4 2 6" xfId="1909" xr:uid="{00000000-0005-0000-0000-000047040000}"/>
    <cellStyle name="Currency 4 2 6 2" xfId="3559" xr:uid="{00000000-0005-0000-0000-000048040000}"/>
    <cellStyle name="Currency 4 2 6 2 2" xfId="10018" xr:uid="{00000000-0005-0000-0000-000050060000}"/>
    <cellStyle name="Currency 4 2 6 2 3" xfId="18096" xr:uid="{00000000-0005-0000-0000-000050060000}"/>
    <cellStyle name="Currency 4 2 6 3" xfId="5222" xr:uid="{00000000-0005-0000-0000-000049040000}"/>
    <cellStyle name="Currency 4 2 6 3 2" xfId="11609" xr:uid="{00000000-0005-0000-0000-000051060000}"/>
    <cellStyle name="Currency 4 2 6 3 3" xfId="19687" xr:uid="{00000000-0005-0000-0000-000051060000}"/>
    <cellStyle name="Currency 4 2 6 4" xfId="8423" xr:uid="{00000000-0005-0000-0000-000052060000}"/>
    <cellStyle name="Currency 4 2 6 4 2" xfId="16501" xr:uid="{00000000-0005-0000-0000-000052060000}"/>
    <cellStyle name="Currency 4 2 6 5" xfId="12688" xr:uid="{00000000-0005-0000-0000-000053060000}"/>
    <cellStyle name="Currency 4 2 6 5 2" xfId="20752" xr:uid="{00000000-0005-0000-0000-000053060000}"/>
    <cellStyle name="Currency 4 2 6 6" xfId="6813" xr:uid="{00000000-0005-0000-0000-00004F060000}"/>
    <cellStyle name="Currency 4 2 6 7" xfId="14893" xr:uid="{00000000-0005-0000-0000-00004F060000}"/>
    <cellStyle name="Currency 4 2 7" xfId="2451" xr:uid="{00000000-0005-0000-0000-00004A040000}"/>
    <cellStyle name="Currency 4 2 7 2" xfId="8965" xr:uid="{00000000-0005-0000-0000-000054060000}"/>
    <cellStyle name="Currency 4 2 7 3" xfId="17043" xr:uid="{00000000-0005-0000-0000-000054060000}"/>
    <cellStyle name="Currency 4 2 8" xfId="4168" xr:uid="{00000000-0005-0000-0000-00004B040000}"/>
    <cellStyle name="Currency 4 2 8 2" xfId="10555" xr:uid="{00000000-0005-0000-0000-000055060000}"/>
    <cellStyle name="Currency 4 2 8 3" xfId="18633" xr:uid="{00000000-0005-0000-0000-000055060000}"/>
    <cellStyle name="Currency 4 2 9" xfId="7369" xr:uid="{00000000-0005-0000-0000-000056060000}"/>
    <cellStyle name="Currency 4 2 9 2" xfId="15447" xr:uid="{00000000-0005-0000-0000-000056060000}"/>
    <cellStyle name="Currency 4 3" xfId="394" xr:uid="{00000000-0005-0000-0000-000089010000}"/>
    <cellStyle name="Currency 4 3 10" xfId="13553" xr:uid="{00000000-0005-0000-0000-000058060000}"/>
    <cellStyle name="Currency 4 3 10 2" xfId="21550" xr:uid="{00000000-0005-0000-0000-000058060000}"/>
    <cellStyle name="Currency 4 3 11" xfId="5761" xr:uid="{00000000-0005-0000-0000-000057060000}"/>
    <cellStyle name="Currency 4 3 12" xfId="13841" xr:uid="{00000000-0005-0000-0000-000057060000}"/>
    <cellStyle name="Currency 4 3 2" xfId="395" xr:uid="{00000000-0005-0000-0000-00008A010000}"/>
    <cellStyle name="Currency 4 3 2 10" xfId="5965" xr:uid="{00000000-0005-0000-0000-000059060000}"/>
    <cellStyle name="Currency 4 3 2 11" xfId="14045" xr:uid="{00000000-0005-0000-0000-000059060000}"/>
    <cellStyle name="Currency 4 3 2 2" xfId="1138" xr:uid="{00000000-0005-0000-0000-00004E040000}"/>
    <cellStyle name="Currency 4 3 2 2 2" xfId="1796" xr:uid="{00000000-0005-0000-0000-00004F040000}"/>
    <cellStyle name="Currency 4 3 2 2 2 2" xfId="3446" xr:uid="{00000000-0005-0000-0000-000050040000}"/>
    <cellStyle name="Currency 4 3 2 2 2 2 2" xfId="9905" xr:uid="{00000000-0005-0000-0000-00005C060000}"/>
    <cellStyle name="Currency 4 3 2 2 2 2 3" xfId="17983" xr:uid="{00000000-0005-0000-0000-00005C060000}"/>
    <cellStyle name="Currency 4 3 2 2 2 3" xfId="5109" xr:uid="{00000000-0005-0000-0000-000051040000}"/>
    <cellStyle name="Currency 4 3 2 2 2 3 2" xfId="11496" xr:uid="{00000000-0005-0000-0000-00005D060000}"/>
    <cellStyle name="Currency 4 3 2 2 2 3 3" xfId="19574" xr:uid="{00000000-0005-0000-0000-00005D060000}"/>
    <cellStyle name="Currency 4 3 2 2 2 4" xfId="8310" xr:uid="{00000000-0005-0000-0000-00005E060000}"/>
    <cellStyle name="Currency 4 3 2 2 2 4 2" xfId="16388" xr:uid="{00000000-0005-0000-0000-00005E060000}"/>
    <cellStyle name="Currency 4 3 2 2 2 5" xfId="12943" xr:uid="{00000000-0005-0000-0000-00005F060000}"/>
    <cellStyle name="Currency 4 3 2 2 2 5 2" xfId="20981" xr:uid="{00000000-0005-0000-0000-00005F060000}"/>
    <cellStyle name="Currency 4 3 2 2 2 6" xfId="6700" xr:uid="{00000000-0005-0000-0000-00005B060000}"/>
    <cellStyle name="Currency 4 3 2 2 2 7" xfId="14780" xr:uid="{00000000-0005-0000-0000-00005B060000}"/>
    <cellStyle name="Currency 4 3 2 2 3" xfId="2323" xr:uid="{00000000-0005-0000-0000-000052040000}"/>
    <cellStyle name="Currency 4 3 2 2 3 2" xfId="3973" xr:uid="{00000000-0005-0000-0000-000053040000}"/>
    <cellStyle name="Currency 4 3 2 2 3 2 2" xfId="10432" xr:uid="{00000000-0005-0000-0000-000061060000}"/>
    <cellStyle name="Currency 4 3 2 2 3 2 3" xfId="18510" xr:uid="{00000000-0005-0000-0000-000061060000}"/>
    <cellStyle name="Currency 4 3 2 2 3 3" xfId="5636" xr:uid="{00000000-0005-0000-0000-000054040000}"/>
    <cellStyle name="Currency 4 3 2 2 3 3 2" xfId="12023" xr:uid="{00000000-0005-0000-0000-000062060000}"/>
    <cellStyle name="Currency 4 3 2 2 3 3 3" xfId="20101" xr:uid="{00000000-0005-0000-0000-000062060000}"/>
    <cellStyle name="Currency 4 3 2 2 3 4" xfId="8837" xr:uid="{00000000-0005-0000-0000-000063060000}"/>
    <cellStyle name="Currency 4 3 2 2 3 4 2" xfId="16915" xr:uid="{00000000-0005-0000-0000-000063060000}"/>
    <cellStyle name="Currency 4 3 2 2 3 5" xfId="7227" xr:uid="{00000000-0005-0000-0000-000060060000}"/>
    <cellStyle name="Currency 4 3 2 2 3 6" xfId="15307" xr:uid="{00000000-0005-0000-0000-000060060000}"/>
    <cellStyle name="Currency 4 3 2 2 4" xfId="2889" xr:uid="{00000000-0005-0000-0000-000055040000}"/>
    <cellStyle name="Currency 4 3 2 2 4 2" xfId="9378" xr:uid="{00000000-0005-0000-0000-000064060000}"/>
    <cellStyle name="Currency 4 3 2 2 4 3" xfId="17456" xr:uid="{00000000-0005-0000-0000-000064060000}"/>
    <cellStyle name="Currency 4 3 2 2 5" xfId="4582" xr:uid="{00000000-0005-0000-0000-000056040000}"/>
    <cellStyle name="Currency 4 3 2 2 5 2" xfId="10969" xr:uid="{00000000-0005-0000-0000-000065060000}"/>
    <cellStyle name="Currency 4 3 2 2 5 3" xfId="19047" xr:uid="{00000000-0005-0000-0000-000065060000}"/>
    <cellStyle name="Currency 4 3 2 2 6" xfId="7783" xr:uid="{00000000-0005-0000-0000-000066060000}"/>
    <cellStyle name="Currency 4 3 2 2 6 2" xfId="15861" xr:uid="{00000000-0005-0000-0000-000066060000}"/>
    <cellStyle name="Currency 4 3 2 2 7" xfId="12461" xr:uid="{00000000-0005-0000-0000-000067060000}"/>
    <cellStyle name="Currency 4 3 2 2 7 2" xfId="20530" xr:uid="{00000000-0005-0000-0000-000067060000}"/>
    <cellStyle name="Currency 4 3 2 2 8" xfId="6173" xr:uid="{00000000-0005-0000-0000-00005A060000}"/>
    <cellStyle name="Currency 4 3 2 2 9" xfId="14253" xr:uid="{00000000-0005-0000-0000-00005A060000}"/>
    <cellStyle name="Currency 4 3 2 3" xfId="1589" xr:uid="{00000000-0005-0000-0000-000057040000}"/>
    <cellStyle name="Currency 4 3 2 3 2" xfId="3238" xr:uid="{00000000-0005-0000-0000-000058040000}"/>
    <cellStyle name="Currency 4 3 2 3 2 2" xfId="9697" xr:uid="{00000000-0005-0000-0000-000069060000}"/>
    <cellStyle name="Currency 4 3 2 3 2 3" xfId="17775" xr:uid="{00000000-0005-0000-0000-000069060000}"/>
    <cellStyle name="Currency 4 3 2 3 3" xfId="4901" xr:uid="{00000000-0005-0000-0000-000059040000}"/>
    <cellStyle name="Currency 4 3 2 3 3 2" xfId="11288" xr:uid="{00000000-0005-0000-0000-00006A060000}"/>
    <cellStyle name="Currency 4 3 2 3 3 3" xfId="19366" xr:uid="{00000000-0005-0000-0000-00006A060000}"/>
    <cellStyle name="Currency 4 3 2 3 4" xfId="8102" xr:uid="{00000000-0005-0000-0000-00006B060000}"/>
    <cellStyle name="Currency 4 3 2 3 4 2" xfId="16180" xr:uid="{00000000-0005-0000-0000-00006B060000}"/>
    <cellStyle name="Currency 4 3 2 3 5" xfId="12944" xr:uid="{00000000-0005-0000-0000-00006C060000}"/>
    <cellStyle name="Currency 4 3 2 3 5 2" xfId="20982" xr:uid="{00000000-0005-0000-0000-00006C060000}"/>
    <cellStyle name="Currency 4 3 2 3 6" xfId="6492" xr:uid="{00000000-0005-0000-0000-000068060000}"/>
    <cellStyle name="Currency 4 3 2 3 7" xfId="14572" xr:uid="{00000000-0005-0000-0000-000068060000}"/>
    <cellStyle name="Currency 4 3 2 4" xfId="2115" xr:uid="{00000000-0005-0000-0000-00005A040000}"/>
    <cellStyle name="Currency 4 3 2 4 2" xfId="3765" xr:uid="{00000000-0005-0000-0000-00005B040000}"/>
    <cellStyle name="Currency 4 3 2 4 2 2" xfId="10224" xr:uid="{00000000-0005-0000-0000-00006E060000}"/>
    <cellStyle name="Currency 4 3 2 4 2 3" xfId="18302" xr:uid="{00000000-0005-0000-0000-00006E060000}"/>
    <cellStyle name="Currency 4 3 2 4 3" xfId="5428" xr:uid="{00000000-0005-0000-0000-00005C040000}"/>
    <cellStyle name="Currency 4 3 2 4 3 2" xfId="11815" xr:uid="{00000000-0005-0000-0000-00006F060000}"/>
    <cellStyle name="Currency 4 3 2 4 3 3" xfId="19893" xr:uid="{00000000-0005-0000-0000-00006F060000}"/>
    <cellStyle name="Currency 4 3 2 4 4" xfId="8629" xr:uid="{00000000-0005-0000-0000-000070060000}"/>
    <cellStyle name="Currency 4 3 2 4 4 2" xfId="16707" xr:uid="{00000000-0005-0000-0000-000070060000}"/>
    <cellStyle name="Currency 4 3 2 4 5" xfId="12942" xr:uid="{00000000-0005-0000-0000-000071060000}"/>
    <cellStyle name="Currency 4 3 2 4 5 2" xfId="20980" xr:uid="{00000000-0005-0000-0000-000071060000}"/>
    <cellStyle name="Currency 4 3 2 4 6" xfId="7019" xr:uid="{00000000-0005-0000-0000-00006D060000}"/>
    <cellStyle name="Currency 4 3 2 4 7" xfId="15099" xr:uid="{00000000-0005-0000-0000-00006D060000}"/>
    <cellStyle name="Currency 4 3 2 5" xfId="2456" xr:uid="{00000000-0005-0000-0000-00005D040000}"/>
    <cellStyle name="Currency 4 3 2 5 2" xfId="8970" xr:uid="{00000000-0005-0000-0000-000072060000}"/>
    <cellStyle name="Currency 4 3 2 5 3" xfId="17048" xr:uid="{00000000-0005-0000-0000-000072060000}"/>
    <cellStyle name="Currency 4 3 2 6" xfId="4374" xr:uid="{00000000-0005-0000-0000-00005E040000}"/>
    <cellStyle name="Currency 4 3 2 6 2" xfId="10761" xr:uid="{00000000-0005-0000-0000-000073060000}"/>
    <cellStyle name="Currency 4 3 2 6 3" xfId="18839" xr:uid="{00000000-0005-0000-0000-000073060000}"/>
    <cellStyle name="Currency 4 3 2 7" xfId="7575" xr:uid="{00000000-0005-0000-0000-000074060000}"/>
    <cellStyle name="Currency 4 3 2 7 2" xfId="15653" xr:uid="{00000000-0005-0000-0000-000074060000}"/>
    <cellStyle name="Currency 4 3 2 8" xfId="12160" xr:uid="{00000000-0005-0000-0000-000075060000}"/>
    <cellStyle name="Currency 4 3 2 8 2" xfId="20235" xr:uid="{00000000-0005-0000-0000-000075060000}"/>
    <cellStyle name="Currency 4 3 2 9" xfId="13554" xr:uid="{00000000-0005-0000-0000-000076060000}"/>
    <cellStyle name="Currency 4 3 2 9 2" xfId="21551" xr:uid="{00000000-0005-0000-0000-000076060000}"/>
    <cellStyle name="Currency 4 3 3" xfId="991" xr:uid="{00000000-0005-0000-0000-00005F040000}"/>
    <cellStyle name="Currency 4 3 3 2" xfId="1634" xr:uid="{00000000-0005-0000-0000-000060040000}"/>
    <cellStyle name="Currency 4 3 3 2 2" xfId="3283" xr:uid="{00000000-0005-0000-0000-000061040000}"/>
    <cellStyle name="Currency 4 3 3 2 2 2" xfId="12946" xr:uid="{00000000-0005-0000-0000-00007A060000}"/>
    <cellStyle name="Currency 4 3 3 2 2 2 2" xfId="20984" xr:uid="{00000000-0005-0000-0000-00007A060000}"/>
    <cellStyle name="Currency 4 3 3 2 2 3" xfId="9742" xr:uid="{00000000-0005-0000-0000-000079060000}"/>
    <cellStyle name="Currency 4 3 3 2 2 4" xfId="17820" xr:uid="{00000000-0005-0000-0000-000079060000}"/>
    <cellStyle name="Currency 4 3 3 2 3" xfId="4946" xr:uid="{00000000-0005-0000-0000-000062040000}"/>
    <cellStyle name="Currency 4 3 3 2 3 2" xfId="11333" xr:uid="{00000000-0005-0000-0000-00007B060000}"/>
    <cellStyle name="Currency 4 3 3 2 3 3" xfId="19411" xr:uid="{00000000-0005-0000-0000-00007B060000}"/>
    <cellStyle name="Currency 4 3 3 2 4" xfId="8147" xr:uid="{00000000-0005-0000-0000-00007C060000}"/>
    <cellStyle name="Currency 4 3 3 2 4 2" xfId="16225" xr:uid="{00000000-0005-0000-0000-00007C060000}"/>
    <cellStyle name="Currency 4 3 3 2 5" xfId="12462" xr:uid="{00000000-0005-0000-0000-00007D060000}"/>
    <cellStyle name="Currency 4 3 3 2 5 2" xfId="20531" xr:uid="{00000000-0005-0000-0000-00007D060000}"/>
    <cellStyle name="Currency 4 3 3 2 6" xfId="6537" xr:uid="{00000000-0005-0000-0000-000078060000}"/>
    <cellStyle name="Currency 4 3 3 2 7" xfId="14617" xr:uid="{00000000-0005-0000-0000-000078060000}"/>
    <cellStyle name="Currency 4 3 3 3" xfId="2160" xr:uid="{00000000-0005-0000-0000-000063040000}"/>
    <cellStyle name="Currency 4 3 3 3 2" xfId="3810" xr:uid="{00000000-0005-0000-0000-000064040000}"/>
    <cellStyle name="Currency 4 3 3 3 2 2" xfId="10269" xr:uid="{00000000-0005-0000-0000-00007F060000}"/>
    <cellStyle name="Currency 4 3 3 3 2 3" xfId="18347" xr:uid="{00000000-0005-0000-0000-00007F060000}"/>
    <cellStyle name="Currency 4 3 3 3 3" xfId="5473" xr:uid="{00000000-0005-0000-0000-000065040000}"/>
    <cellStyle name="Currency 4 3 3 3 3 2" xfId="11860" xr:uid="{00000000-0005-0000-0000-000080060000}"/>
    <cellStyle name="Currency 4 3 3 3 3 3" xfId="19938" xr:uid="{00000000-0005-0000-0000-000080060000}"/>
    <cellStyle name="Currency 4 3 3 3 4" xfId="8674" xr:uid="{00000000-0005-0000-0000-000081060000}"/>
    <cellStyle name="Currency 4 3 3 3 4 2" xfId="16752" xr:uid="{00000000-0005-0000-0000-000081060000}"/>
    <cellStyle name="Currency 4 3 3 3 5" xfId="12947" xr:uid="{00000000-0005-0000-0000-000082060000}"/>
    <cellStyle name="Currency 4 3 3 3 5 2" xfId="20985" xr:uid="{00000000-0005-0000-0000-000082060000}"/>
    <cellStyle name="Currency 4 3 3 3 6" xfId="7064" xr:uid="{00000000-0005-0000-0000-00007E060000}"/>
    <cellStyle name="Currency 4 3 3 3 7" xfId="15144" xr:uid="{00000000-0005-0000-0000-00007E060000}"/>
    <cellStyle name="Currency 4 3 3 4" xfId="2756" xr:uid="{00000000-0005-0000-0000-000066040000}"/>
    <cellStyle name="Currency 4 3 3 4 2" xfId="12945" xr:uid="{00000000-0005-0000-0000-000084060000}"/>
    <cellStyle name="Currency 4 3 3 4 2 2" xfId="20983" xr:uid="{00000000-0005-0000-0000-000084060000}"/>
    <cellStyle name="Currency 4 3 3 4 3" xfId="9245" xr:uid="{00000000-0005-0000-0000-000083060000}"/>
    <cellStyle name="Currency 4 3 3 4 4" xfId="17323" xr:uid="{00000000-0005-0000-0000-000083060000}"/>
    <cellStyle name="Currency 4 3 3 5" xfId="4419" xr:uid="{00000000-0005-0000-0000-000067040000}"/>
    <cellStyle name="Currency 4 3 3 5 2" xfId="10806" xr:uid="{00000000-0005-0000-0000-000085060000}"/>
    <cellStyle name="Currency 4 3 3 5 3" xfId="18884" xr:uid="{00000000-0005-0000-0000-000085060000}"/>
    <cellStyle name="Currency 4 3 3 6" xfId="7620" xr:uid="{00000000-0005-0000-0000-000086060000}"/>
    <cellStyle name="Currency 4 3 3 6 2" xfId="15698" xr:uid="{00000000-0005-0000-0000-000086060000}"/>
    <cellStyle name="Currency 4 3 3 7" xfId="12398" xr:uid="{00000000-0005-0000-0000-000087060000}"/>
    <cellStyle name="Currency 4 3 3 7 2" xfId="20469" xr:uid="{00000000-0005-0000-0000-000087060000}"/>
    <cellStyle name="Currency 4 3 3 8" xfId="6010" xr:uid="{00000000-0005-0000-0000-000077060000}"/>
    <cellStyle name="Currency 4 3 3 9" xfId="14090" xr:uid="{00000000-0005-0000-0000-000077060000}"/>
    <cellStyle name="Currency 4 3 4" xfId="1385" xr:uid="{00000000-0005-0000-0000-000068040000}"/>
    <cellStyle name="Currency 4 3 4 2" xfId="3034" xr:uid="{00000000-0005-0000-0000-000069040000}"/>
    <cellStyle name="Currency 4 3 4 2 2" xfId="12948" xr:uid="{00000000-0005-0000-0000-00008A060000}"/>
    <cellStyle name="Currency 4 3 4 2 2 2" xfId="20986" xr:uid="{00000000-0005-0000-0000-00008A060000}"/>
    <cellStyle name="Currency 4 3 4 2 3" xfId="9493" xr:uid="{00000000-0005-0000-0000-000089060000}"/>
    <cellStyle name="Currency 4 3 4 2 4" xfId="17571" xr:uid="{00000000-0005-0000-0000-000089060000}"/>
    <cellStyle name="Currency 4 3 4 3" xfId="4697" xr:uid="{00000000-0005-0000-0000-00006A040000}"/>
    <cellStyle name="Currency 4 3 4 3 2" xfId="11084" xr:uid="{00000000-0005-0000-0000-00008B060000}"/>
    <cellStyle name="Currency 4 3 4 3 3" xfId="19162" xr:uid="{00000000-0005-0000-0000-00008B060000}"/>
    <cellStyle name="Currency 4 3 4 4" xfId="7898" xr:uid="{00000000-0005-0000-0000-00008C060000}"/>
    <cellStyle name="Currency 4 3 4 4 2" xfId="15976" xr:uid="{00000000-0005-0000-0000-00008C060000}"/>
    <cellStyle name="Currency 4 3 4 5" xfId="12460" xr:uid="{00000000-0005-0000-0000-00008D060000}"/>
    <cellStyle name="Currency 4 3 4 5 2" xfId="20529" xr:uid="{00000000-0005-0000-0000-00008D060000}"/>
    <cellStyle name="Currency 4 3 4 6" xfId="6288" xr:uid="{00000000-0005-0000-0000-000088060000}"/>
    <cellStyle name="Currency 4 3 4 7" xfId="14368" xr:uid="{00000000-0005-0000-0000-000088060000}"/>
    <cellStyle name="Currency 4 3 5" xfId="1911" xr:uid="{00000000-0005-0000-0000-00006B040000}"/>
    <cellStyle name="Currency 4 3 5 2" xfId="3561" xr:uid="{00000000-0005-0000-0000-00006C040000}"/>
    <cellStyle name="Currency 4 3 5 2 2" xfId="10020" xr:uid="{00000000-0005-0000-0000-00008F060000}"/>
    <cellStyle name="Currency 4 3 5 2 3" xfId="18098" xr:uid="{00000000-0005-0000-0000-00008F060000}"/>
    <cellStyle name="Currency 4 3 5 3" xfId="5224" xr:uid="{00000000-0005-0000-0000-00006D040000}"/>
    <cellStyle name="Currency 4 3 5 3 2" xfId="11611" xr:uid="{00000000-0005-0000-0000-000090060000}"/>
    <cellStyle name="Currency 4 3 5 3 3" xfId="19689" xr:uid="{00000000-0005-0000-0000-000090060000}"/>
    <cellStyle name="Currency 4 3 5 4" xfId="8425" xr:uid="{00000000-0005-0000-0000-000091060000}"/>
    <cellStyle name="Currency 4 3 5 4 2" xfId="16503" xr:uid="{00000000-0005-0000-0000-000091060000}"/>
    <cellStyle name="Currency 4 3 5 5" xfId="12949" xr:uid="{00000000-0005-0000-0000-000092060000}"/>
    <cellStyle name="Currency 4 3 5 5 2" xfId="20987" xr:uid="{00000000-0005-0000-0000-000092060000}"/>
    <cellStyle name="Currency 4 3 5 6" xfId="6815" xr:uid="{00000000-0005-0000-0000-00008E060000}"/>
    <cellStyle name="Currency 4 3 5 7" xfId="14895" xr:uid="{00000000-0005-0000-0000-00008E060000}"/>
    <cellStyle name="Currency 4 3 6" xfId="2455" xr:uid="{00000000-0005-0000-0000-00006E040000}"/>
    <cellStyle name="Currency 4 3 6 2" xfId="12690" xr:uid="{00000000-0005-0000-0000-000094060000}"/>
    <cellStyle name="Currency 4 3 6 2 2" xfId="20754" xr:uid="{00000000-0005-0000-0000-000094060000}"/>
    <cellStyle name="Currency 4 3 6 3" xfId="8969" xr:uid="{00000000-0005-0000-0000-000093060000}"/>
    <cellStyle name="Currency 4 3 6 4" xfId="17047" xr:uid="{00000000-0005-0000-0000-000093060000}"/>
    <cellStyle name="Currency 4 3 7" xfId="4170" xr:uid="{00000000-0005-0000-0000-00006F040000}"/>
    <cellStyle name="Currency 4 3 7 2" xfId="10557" xr:uid="{00000000-0005-0000-0000-000095060000}"/>
    <cellStyle name="Currency 4 3 7 3" xfId="18635" xr:uid="{00000000-0005-0000-0000-000095060000}"/>
    <cellStyle name="Currency 4 3 8" xfId="7371" xr:uid="{00000000-0005-0000-0000-000096060000}"/>
    <cellStyle name="Currency 4 3 8 2" xfId="15449" xr:uid="{00000000-0005-0000-0000-000096060000}"/>
    <cellStyle name="Currency 4 3 9" xfId="12159" xr:uid="{00000000-0005-0000-0000-000097060000}"/>
    <cellStyle name="Currency 4 3 9 2" xfId="20234" xr:uid="{00000000-0005-0000-0000-000097060000}"/>
    <cellStyle name="Currency 4 4" xfId="396" xr:uid="{00000000-0005-0000-0000-00008B010000}"/>
    <cellStyle name="Currency 4 4 10" xfId="13555" xr:uid="{00000000-0005-0000-0000-000099060000}"/>
    <cellStyle name="Currency 4 4 10 2" xfId="21552" xr:uid="{00000000-0005-0000-0000-000099060000}"/>
    <cellStyle name="Currency 4 4 11" xfId="5762" xr:uid="{00000000-0005-0000-0000-000098060000}"/>
    <cellStyle name="Currency 4 4 12" xfId="13842" xr:uid="{00000000-0005-0000-0000-000098060000}"/>
    <cellStyle name="Currency 4 4 2" xfId="397" xr:uid="{00000000-0005-0000-0000-00008C010000}"/>
    <cellStyle name="Currency 4 4 2 10" xfId="5945" xr:uid="{00000000-0005-0000-0000-00009A060000}"/>
    <cellStyle name="Currency 4 4 2 11" xfId="14025" xr:uid="{00000000-0005-0000-0000-00009A060000}"/>
    <cellStyle name="Currency 4 4 2 2" xfId="1139" xr:uid="{00000000-0005-0000-0000-000072040000}"/>
    <cellStyle name="Currency 4 4 2 2 2" xfId="1797" xr:uid="{00000000-0005-0000-0000-000073040000}"/>
    <cellStyle name="Currency 4 4 2 2 2 2" xfId="3447" xr:uid="{00000000-0005-0000-0000-000074040000}"/>
    <cellStyle name="Currency 4 4 2 2 2 2 2" xfId="9906" xr:uid="{00000000-0005-0000-0000-00009D060000}"/>
    <cellStyle name="Currency 4 4 2 2 2 2 3" xfId="17984" xr:uid="{00000000-0005-0000-0000-00009D060000}"/>
    <cellStyle name="Currency 4 4 2 2 2 3" xfId="5110" xr:uid="{00000000-0005-0000-0000-000075040000}"/>
    <cellStyle name="Currency 4 4 2 2 2 3 2" xfId="11497" xr:uid="{00000000-0005-0000-0000-00009E060000}"/>
    <cellStyle name="Currency 4 4 2 2 2 3 3" xfId="19575" xr:uid="{00000000-0005-0000-0000-00009E060000}"/>
    <cellStyle name="Currency 4 4 2 2 2 4" xfId="8311" xr:uid="{00000000-0005-0000-0000-00009F060000}"/>
    <cellStyle name="Currency 4 4 2 2 2 4 2" xfId="16389" xr:uid="{00000000-0005-0000-0000-00009F060000}"/>
    <cellStyle name="Currency 4 4 2 2 2 5" xfId="12951" xr:uid="{00000000-0005-0000-0000-0000A0060000}"/>
    <cellStyle name="Currency 4 4 2 2 2 5 2" xfId="20989" xr:uid="{00000000-0005-0000-0000-0000A0060000}"/>
    <cellStyle name="Currency 4 4 2 2 2 6" xfId="6701" xr:uid="{00000000-0005-0000-0000-00009C060000}"/>
    <cellStyle name="Currency 4 4 2 2 2 7" xfId="14781" xr:uid="{00000000-0005-0000-0000-00009C060000}"/>
    <cellStyle name="Currency 4 4 2 2 3" xfId="2324" xr:uid="{00000000-0005-0000-0000-000076040000}"/>
    <cellStyle name="Currency 4 4 2 2 3 2" xfId="3974" xr:uid="{00000000-0005-0000-0000-000077040000}"/>
    <cellStyle name="Currency 4 4 2 2 3 2 2" xfId="10433" xr:uid="{00000000-0005-0000-0000-0000A2060000}"/>
    <cellStyle name="Currency 4 4 2 2 3 2 3" xfId="18511" xr:uid="{00000000-0005-0000-0000-0000A2060000}"/>
    <cellStyle name="Currency 4 4 2 2 3 3" xfId="5637" xr:uid="{00000000-0005-0000-0000-000078040000}"/>
    <cellStyle name="Currency 4 4 2 2 3 3 2" xfId="12024" xr:uid="{00000000-0005-0000-0000-0000A3060000}"/>
    <cellStyle name="Currency 4 4 2 2 3 3 3" xfId="20102" xr:uid="{00000000-0005-0000-0000-0000A3060000}"/>
    <cellStyle name="Currency 4 4 2 2 3 4" xfId="8838" xr:uid="{00000000-0005-0000-0000-0000A4060000}"/>
    <cellStyle name="Currency 4 4 2 2 3 4 2" xfId="16916" xr:uid="{00000000-0005-0000-0000-0000A4060000}"/>
    <cellStyle name="Currency 4 4 2 2 3 5" xfId="7228" xr:uid="{00000000-0005-0000-0000-0000A1060000}"/>
    <cellStyle name="Currency 4 4 2 2 3 6" xfId="15308" xr:uid="{00000000-0005-0000-0000-0000A1060000}"/>
    <cellStyle name="Currency 4 4 2 2 4" xfId="2890" xr:uid="{00000000-0005-0000-0000-000079040000}"/>
    <cellStyle name="Currency 4 4 2 2 4 2" xfId="9379" xr:uid="{00000000-0005-0000-0000-0000A5060000}"/>
    <cellStyle name="Currency 4 4 2 2 4 3" xfId="17457" xr:uid="{00000000-0005-0000-0000-0000A5060000}"/>
    <cellStyle name="Currency 4 4 2 2 5" xfId="4583" xr:uid="{00000000-0005-0000-0000-00007A040000}"/>
    <cellStyle name="Currency 4 4 2 2 5 2" xfId="10970" xr:uid="{00000000-0005-0000-0000-0000A6060000}"/>
    <cellStyle name="Currency 4 4 2 2 5 3" xfId="19048" xr:uid="{00000000-0005-0000-0000-0000A6060000}"/>
    <cellStyle name="Currency 4 4 2 2 6" xfId="7784" xr:uid="{00000000-0005-0000-0000-0000A7060000}"/>
    <cellStyle name="Currency 4 4 2 2 6 2" xfId="15862" xr:uid="{00000000-0005-0000-0000-0000A7060000}"/>
    <cellStyle name="Currency 4 4 2 2 7" xfId="12464" xr:uid="{00000000-0005-0000-0000-0000A8060000}"/>
    <cellStyle name="Currency 4 4 2 2 7 2" xfId="20533" xr:uid="{00000000-0005-0000-0000-0000A8060000}"/>
    <cellStyle name="Currency 4 4 2 2 8" xfId="6174" xr:uid="{00000000-0005-0000-0000-00009B060000}"/>
    <cellStyle name="Currency 4 4 2 2 9" xfId="14254" xr:uid="{00000000-0005-0000-0000-00009B060000}"/>
    <cellStyle name="Currency 4 4 2 3" xfId="1569" xr:uid="{00000000-0005-0000-0000-00007B040000}"/>
    <cellStyle name="Currency 4 4 2 3 2" xfId="3218" xr:uid="{00000000-0005-0000-0000-00007C040000}"/>
    <cellStyle name="Currency 4 4 2 3 2 2" xfId="9677" xr:uid="{00000000-0005-0000-0000-0000AA060000}"/>
    <cellStyle name="Currency 4 4 2 3 2 3" xfId="17755" xr:uid="{00000000-0005-0000-0000-0000AA060000}"/>
    <cellStyle name="Currency 4 4 2 3 3" xfId="4881" xr:uid="{00000000-0005-0000-0000-00007D040000}"/>
    <cellStyle name="Currency 4 4 2 3 3 2" xfId="11268" xr:uid="{00000000-0005-0000-0000-0000AB060000}"/>
    <cellStyle name="Currency 4 4 2 3 3 3" xfId="19346" xr:uid="{00000000-0005-0000-0000-0000AB060000}"/>
    <cellStyle name="Currency 4 4 2 3 4" xfId="8082" xr:uid="{00000000-0005-0000-0000-0000AC060000}"/>
    <cellStyle name="Currency 4 4 2 3 4 2" xfId="16160" xr:uid="{00000000-0005-0000-0000-0000AC060000}"/>
    <cellStyle name="Currency 4 4 2 3 5" xfId="12952" xr:uid="{00000000-0005-0000-0000-0000AD060000}"/>
    <cellStyle name="Currency 4 4 2 3 5 2" xfId="20990" xr:uid="{00000000-0005-0000-0000-0000AD060000}"/>
    <cellStyle name="Currency 4 4 2 3 6" xfId="6472" xr:uid="{00000000-0005-0000-0000-0000A9060000}"/>
    <cellStyle name="Currency 4 4 2 3 7" xfId="14552" xr:uid="{00000000-0005-0000-0000-0000A9060000}"/>
    <cellStyle name="Currency 4 4 2 4" xfId="2095" xr:uid="{00000000-0005-0000-0000-00007E040000}"/>
    <cellStyle name="Currency 4 4 2 4 2" xfId="3745" xr:uid="{00000000-0005-0000-0000-00007F040000}"/>
    <cellStyle name="Currency 4 4 2 4 2 2" xfId="10204" xr:uid="{00000000-0005-0000-0000-0000AF060000}"/>
    <cellStyle name="Currency 4 4 2 4 2 3" xfId="18282" xr:uid="{00000000-0005-0000-0000-0000AF060000}"/>
    <cellStyle name="Currency 4 4 2 4 3" xfId="5408" xr:uid="{00000000-0005-0000-0000-000080040000}"/>
    <cellStyle name="Currency 4 4 2 4 3 2" xfId="11795" xr:uid="{00000000-0005-0000-0000-0000B0060000}"/>
    <cellStyle name="Currency 4 4 2 4 3 3" xfId="19873" xr:uid="{00000000-0005-0000-0000-0000B0060000}"/>
    <cellStyle name="Currency 4 4 2 4 4" xfId="8609" xr:uid="{00000000-0005-0000-0000-0000B1060000}"/>
    <cellStyle name="Currency 4 4 2 4 4 2" xfId="16687" xr:uid="{00000000-0005-0000-0000-0000B1060000}"/>
    <cellStyle name="Currency 4 4 2 4 5" xfId="12950" xr:uid="{00000000-0005-0000-0000-0000B2060000}"/>
    <cellStyle name="Currency 4 4 2 4 5 2" xfId="20988" xr:uid="{00000000-0005-0000-0000-0000B2060000}"/>
    <cellStyle name="Currency 4 4 2 4 6" xfId="6999" xr:uid="{00000000-0005-0000-0000-0000AE060000}"/>
    <cellStyle name="Currency 4 4 2 4 7" xfId="15079" xr:uid="{00000000-0005-0000-0000-0000AE060000}"/>
    <cellStyle name="Currency 4 4 2 5" xfId="2458" xr:uid="{00000000-0005-0000-0000-000081040000}"/>
    <cellStyle name="Currency 4 4 2 5 2" xfId="8972" xr:uid="{00000000-0005-0000-0000-0000B3060000}"/>
    <cellStyle name="Currency 4 4 2 5 3" xfId="17050" xr:uid="{00000000-0005-0000-0000-0000B3060000}"/>
    <cellStyle name="Currency 4 4 2 6" xfId="4354" xr:uid="{00000000-0005-0000-0000-000082040000}"/>
    <cellStyle name="Currency 4 4 2 6 2" xfId="10741" xr:uid="{00000000-0005-0000-0000-0000B4060000}"/>
    <cellStyle name="Currency 4 4 2 6 3" xfId="18819" xr:uid="{00000000-0005-0000-0000-0000B4060000}"/>
    <cellStyle name="Currency 4 4 2 7" xfId="7555" xr:uid="{00000000-0005-0000-0000-0000B5060000}"/>
    <cellStyle name="Currency 4 4 2 7 2" xfId="15633" xr:uid="{00000000-0005-0000-0000-0000B5060000}"/>
    <cellStyle name="Currency 4 4 2 8" xfId="12162" xr:uid="{00000000-0005-0000-0000-0000B6060000}"/>
    <cellStyle name="Currency 4 4 2 8 2" xfId="20237" xr:uid="{00000000-0005-0000-0000-0000B6060000}"/>
    <cellStyle name="Currency 4 4 2 9" xfId="13556" xr:uid="{00000000-0005-0000-0000-0000B7060000}"/>
    <cellStyle name="Currency 4 4 2 9 2" xfId="21553" xr:uid="{00000000-0005-0000-0000-0000B7060000}"/>
    <cellStyle name="Currency 4 4 3" xfId="992" xr:uid="{00000000-0005-0000-0000-000083040000}"/>
    <cellStyle name="Currency 4 4 3 2" xfId="1635" xr:uid="{00000000-0005-0000-0000-000084040000}"/>
    <cellStyle name="Currency 4 4 3 2 2" xfId="3284" xr:uid="{00000000-0005-0000-0000-000085040000}"/>
    <cellStyle name="Currency 4 4 3 2 2 2" xfId="9743" xr:uid="{00000000-0005-0000-0000-0000BA060000}"/>
    <cellStyle name="Currency 4 4 3 2 2 3" xfId="17821" xr:uid="{00000000-0005-0000-0000-0000BA060000}"/>
    <cellStyle name="Currency 4 4 3 2 3" xfId="4947" xr:uid="{00000000-0005-0000-0000-000086040000}"/>
    <cellStyle name="Currency 4 4 3 2 3 2" xfId="11334" xr:uid="{00000000-0005-0000-0000-0000BB060000}"/>
    <cellStyle name="Currency 4 4 3 2 3 3" xfId="19412" xr:uid="{00000000-0005-0000-0000-0000BB060000}"/>
    <cellStyle name="Currency 4 4 3 2 4" xfId="8148" xr:uid="{00000000-0005-0000-0000-0000BC060000}"/>
    <cellStyle name="Currency 4 4 3 2 4 2" xfId="16226" xr:uid="{00000000-0005-0000-0000-0000BC060000}"/>
    <cellStyle name="Currency 4 4 3 2 5" xfId="12953" xr:uid="{00000000-0005-0000-0000-0000BD060000}"/>
    <cellStyle name="Currency 4 4 3 2 5 2" xfId="20991" xr:uid="{00000000-0005-0000-0000-0000BD060000}"/>
    <cellStyle name="Currency 4 4 3 2 6" xfId="6538" xr:uid="{00000000-0005-0000-0000-0000B9060000}"/>
    <cellStyle name="Currency 4 4 3 2 7" xfId="14618" xr:uid="{00000000-0005-0000-0000-0000B9060000}"/>
    <cellStyle name="Currency 4 4 3 3" xfId="2161" xr:uid="{00000000-0005-0000-0000-000087040000}"/>
    <cellStyle name="Currency 4 4 3 3 2" xfId="3811" xr:uid="{00000000-0005-0000-0000-000088040000}"/>
    <cellStyle name="Currency 4 4 3 3 2 2" xfId="10270" xr:uid="{00000000-0005-0000-0000-0000BF060000}"/>
    <cellStyle name="Currency 4 4 3 3 2 3" xfId="18348" xr:uid="{00000000-0005-0000-0000-0000BF060000}"/>
    <cellStyle name="Currency 4 4 3 3 3" xfId="5474" xr:uid="{00000000-0005-0000-0000-000089040000}"/>
    <cellStyle name="Currency 4 4 3 3 3 2" xfId="11861" xr:uid="{00000000-0005-0000-0000-0000C0060000}"/>
    <cellStyle name="Currency 4 4 3 3 3 3" xfId="19939" xr:uid="{00000000-0005-0000-0000-0000C0060000}"/>
    <cellStyle name="Currency 4 4 3 3 4" xfId="8675" xr:uid="{00000000-0005-0000-0000-0000C1060000}"/>
    <cellStyle name="Currency 4 4 3 3 4 2" xfId="16753" xr:uid="{00000000-0005-0000-0000-0000C1060000}"/>
    <cellStyle name="Currency 4 4 3 3 5" xfId="7065" xr:uid="{00000000-0005-0000-0000-0000BE060000}"/>
    <cellStyle name="Currency 4 4 3 3 6" xfId="15145" xr:uid="{00000000-0005-0000-0000-0000BE060000}"/>
    <cellStyle name="Currency 4 4 3 4" xfId="2757" xr:uid="{00000000-0005-0000-0000-00008A040000}"/>
    <cellStyle name="Currency 4 4 3 4 2" xfId="9246" xr:uid="{00000000-0005-0000-0000-0000C2060000}"/>
    <cellStyle name="Currency 4 4 3 4 3" xfId="17324" xr:uid="{00000000-0005-0000-0000-0000C2060000}"/>
    <cellStyle name="Currency 4 4 3 5" xfId="4420" xr:uid="{00000000-0005-0000-0000-00008B040000}"/>
    <cellStyle name="Currency 4 4 3 5 2" xfId="10807" xr:uid="{00000000-0005-0000-0000-0000C3060000}"/>
    <cellStyle name="Currency 4 4 3 5 3" xfId="18885" xr:uid="{00000000-0005-0000-0000-0000C3060000}"/>
    <cellStyle name="Currency 4 4 3 6" xfId="7621" xr:uid="{00000000-0005-0000-0000-0000C4060000}"/>
    <cellStyle name="Currency 4 4 3 6 2" xfId="15699" xr:uid="{00000000-0005-0000-0000-0000C4060000}"/>
    <cellStyle name="Currency 4 4 3 7" xfId="12463" xr:uid="{00000000-0005-0000-0000-0000C5060000}"/>
    <cellStyle name="Currency 4 4 3 7 2" xfId="20532" xr:uid="{00000000-0005-0000-0000-0000C5060000}"/>
    <cellStyle name="Currency 4 4 3 8" xfId="6011" xr:uid="{00000000-0005-0000-0000-0000B8060000}"/>
    <cellStyle name="Currency 4 4 3 9" xfId="14091" xr:uid="{00000000-0005-0000-0000-0000B8060000}"/>
    <cellStyle name="Currency 4 4 4" xfId="1386" xr:uid="{00000000-0005-0000-0000-00008C040000}"/>
    <cellStyle name="Currency 4 4 4 2" xfId="3035" xr:uid="{00000000-0005-0000-0000-00008D040000}"/>
    <cellStyle name="Currency 4 4 4 2 2" xfId="9494" xr:uid="{00000000-0005-0000-0000-0000C7060000}"/>
    <cellStyle name="Currency 4 4 4 2 3" xfId="17572" xr:uid="{00000000-0005-0000-0000-0000C7060000}"/>
    <cellStyle name="Currency 4 4 4 3" xfId="4698" xr:uid="{00000000-0005-0000-0000-00008E040000}"/>
    <cellStyle name="Currency 4 4 4 3 2" xfId="11085" xr:uid="{00000000-0005-0000-0000-0000C8060000}"/>
    <cellStyle name="Currency 4 4 4 3 3" xfId="19163" xr:uid="{00000000-0005-0000-0000-0000C8060000}"/>
    <cellStyle name="Currency 4 4 4 4" xfId="7899" xr:uid="{00000000-0005-0000-0000-0000C9060000}"/>
    <cellStyle name="Currency 4 4 4 4 2" xfId="15977" xr:uid="{00000000-0005-0000-0000-0000C9060000}"/>
    <cellStyle name="Currency 4 4 4 5" xfId="12954" xr:uid="{00000000-0005-0000-0000-0000CA060000}"/>
    <cellStyle name="Currency 4 4 4 5 2" xfId="20992" xr:uid="{00000000-0005-0000-0000-0000CA060000}"/>
    <cellStyle name="Currency 4 4 4 6" xfId="6289" xr:uid="{00000000-0005-0000-0000-0000C6060000}"/>
    <cellStyle name="Currency 4 4 4 7" xfId="14369" xr:uid="{00000000-0005-0000-0000-0000C6060000}"/>
    <cellStyle name="Currency 4 4 5" xfId="1912" xr:uid="{00000000-0005-0000-0000-00008F040000}"/>
    <cellStyle name="Currency 4 4 5 2" xfId="3562" xr:uid="{00000000-0005-0000-0000-000090040000}"/>
    <cellStyle name="Currency 4 4 5 2 2" xfId="10021" xr:uid="{00000000-0005-0000-0000-0000CC060000}"/>
    <cellStyle name="Currency 4 4 5 2 3" xfId="18099" xr:uid="{00000000-0005-0000-0000-0000CC060000}"/>
    <cellStyle name="Currency 4 4 5 3" xfId="5225" xr:uid="{00000000-0005-0000-0000-000091040000}"/>
    <cellStyle name="Currency 4 4 5 3 2" xfId="11612" xr:uid="{00000000-0005-0000-0000-0000CD060000}"/>
    <cellStyle name="Currency 4 4 5 3 3" xfId="19690" xr:uid="{00000000-0005-0000-0000-0000CD060000}"/>
    <cellStyle name="Currency 4 4 5 4" xfId="8426" xr:uid="{00000000-0005-0000-0000-0000CE060000}"/>
    <cellStyle name="Currency 4 4 5 4 2" xfId="16504" xr:uid="{00000000-0005-0000-0000-0000CE060000}"/>
    <cellStyle name="Currency 4 4 5 5" xfId="12691" xr:uid="{00000000-0005-0000-0000-0000CF060000}"/>
    <cellStyle name="Currency 4 4 5 5 2" xfId="20755" xr:uid="{00000000-0005-0000-0000-0000CF060000}"/>
    <cellStyle name="Currency 4 4 5 6" xfId="6816" xr:uid="{00000000-0005-0000-0000-0000CB060000}"/>
    <cellStyle name="Currency 4 4 5 7" xfId="14896" xr:uid="{00000000-0005-0000-0000-0000CB060000}"/>
    <cellStyle name="Currency 4 4 6" xfId="2457" xr:uid="{00000000-0005-0000-0000-000092040000}"/>
    <cellStyle name="Currency 4 4 6 2" xfId="8971" xr:uid="{00000000-0005-0000-0000-0000D0060000}"/>
    <cellStyle name="Currency 4 4 6 3" xfId="17049" xr:uid="{00000000-0005-0000-0000-0000D0060000}"/>
    <cellStyle name="Currency 4 4 7" xfId="4171" xr:uid="{00000000-0005-0000-0000-000093040000}"/>
    <cellStyle name="Currency 4 4 7 2" xfId="10558" xr:uid="{00000000-0005-0000-0000-0000D1060000}"/>
    <cellStyle name="Currency 4 4 7 3" xfId="18636" xr:uid="{00000000-0005-0000-0000-0000D1060000}"/>
    <cellStyle name="Currency 4 4 8" xfId="7372" xr:uid="{00000000-0005-0000-0000-0000D2060000}"/>
    <cellStyle name="Currency 4 4 8 2" xfId="15450" xr:uid="{00000000-0005-0000-0000-0000D2060000}"/>
    <cellStyle name="Currency 4 4 9" xfId="12161" xr:uid="{00000000-0005-0000-0000-0000D3060000}"/>
    <cellStyle name="Currency 4 4 9 2" xfId="20236" xr:uid="{00000000-0005-0000-0000-0000D3060000}"/>
    <cellStyle name="Currency 4 5" xfId="398" xr:uid="{00000000-0005-0000-0000-00008D010000}"/>
    <cellStyle name="Currency 4 5 10" xfId="13557" xr:uid="{00000000-0005-0000-0000-0000D5060000}"/>
    <cellStyle name="Currency 4 5 10 2" xfId="21554" xr:uid="{00000000-0005-0000-0000-0000D5060000}"/>
    <cellStyle name="Currency 4 5 11" xfId="5763" xr:uid="{00000000-0005-0000-0000-0000D4060000}"/>
    <cellStyle name="Currency 4 5 12" xfId="13843" xr:uid="{00000000-0005-0000-0000-0000D4060000}"/>
    <cellStyle name="Currency 4 5 2" xfId="968" xr:uid="{00000000-0005-0000-0000-000095040000}"/>
    <cellStyle name="Currency 4 5 2 10" xfId="14007" xr:uid="{00000000-0005-0000-0000-0000D6060000}"/>
    <cellStyle name="Currency 4 5 2 2" xfId="1140" xr:uid="{00000000-0005-0000-0000-000096040000}"/>
    <cellStyle name="Currency 4 5 2 2 2" xfId="1798" xr:uid="{00000000-0005-0000-0000-000097040000}"/>
    <cellStyle name="Currency 4 5 2 2 2 2" xfId="3448" xr:uid="{00000000-0005-0000-0000-000098040000}"/>
    <cellStyle name="Currency 4 5 2 2 2 2 2" xfId="9907" xr:uid="{00000000-0005-0000-0000-0000D9060000}"/>
    <cellStyle name="Currency 4 5 2 2 2 2 3" xfId="17985" xr:uid="{00000000-0005-0000-0000-0000D9060000}"/>
    <cellStyle name="Currency 4 5 2 2 2 3" xfId="5111" xr:uid="{00000000-0005-0000-0000-000099040000}"/>
    <cellStyle name="Currency 4 5 2 2 2 3 2" xfId="11498" xr:uid="{00000000-0005-0000-0000-0000DA060000}"/>
    <cellStyle name="Currency 4 5 2 2 2 3 3" xfId="19576" xr:uid="{00000000-0005-0000-0000-0000DA060000}"/>
    <cellStyle name="Currency 4 5 2 2 2 4" xfId="8312" xr:uid="{00000000-0005-0000-0000-0000DB060000}"/>
    <cellStyle name="Currency 4 5 2 2 2 4 2" xfId="16390" xr:uid="{00000000-0005-0000-0000-0000DB060000}"/>
    <cellStyle name="Currency 4 5 2 2 2 5" xfId="6702" xr:uid="{00000000-0005-0000-0000-0000D8060000}"/>
    <cellStyle name="Currency 4 5 2 2 2 6" xfId="14782" xr:uid="{00000000-0005-0000-0000-0000D8060000}"/>
    <cellStyle name="Currency 4 5 2 2 3" xfId="2325" xr:uid="{00000000-0005-0000-0000-00009A040000}"/>
    <cellStyle name="Currency 4 5 2 2 3 2" xfId="3975" xr:uid="{00000000-0005-0000-0000-00009B040000}"/>
    <cellStyle name="Currency 4 5 2 2 3 2 2" xfId="10434" xr:uid="{00000000-0005-0000-0000-0000DD060000}"/>
    <cellStyle name="Currency 4 5 2 2 3 2 3" xfId="18512" xr:uid="{00000000-0005-0000-0000-0000DD060000}"/>
    <cellStyle name="Currency 4 5 2 2 3 3" xfId="5638" xr:uid="{00000000-0005-0000-0000-00009C040000}"/>
    <cellStyle name="Currency 4 5 2 2 3 3 2" xfId="12025" xr:uid="{00000000-0005-0000-0000-0000DE060000}"/>
    <cellStyle name="Currency 4 5 2 2 3 3 3" xfId="20103" xr:uid="{00000000-0005-0000-0000-0000DE060000}"/>
    <cellStyle name="Currency 4 5 2 2 3 4" xfId="8839" xr:uid="{00000000-0005-0000-0000-0000DF060000}"/>
    <cellStyle name="Currency 4 5 2 2 3 4 2" xfId="16917" xr:uid="{00000000-0005-0000-0000-0000DF060000}"/>
    <cellStyle name="Currency 4 5 2 2 3 5" xfId="7229" xr:uid="{00000000-0005-0000-0000-0000DC060000}"/>
    <cellStyle name="Currency 4 5 2 2 3 6" xfId="15309" xr:uid="{00000000-0005-0000-0000-0000DC060000}"/>
    <cellStyle name="Currency 4 5 2 2 4" xfId="2891" xr:uid="{00000000-0005-0000-0000-00009D040000}"/>
    <cellStyle name="Currency 4 5 2 2 4 2" xfId="9380" xr:uid="{00000000-0005-0000-0000-0000E0060000}"/>
    <cellStyle name="Currency 4 5 2 2 4 3" xfId="17458" xr:uid="{00000000-0005-0000-0000-0000E0060000}"/>
    <cellStyle name="Currency 4 5 2 2 5" xfId="4584" xr:uid="{00000000-0005-0000-0000-00009E040000}"/>
    <cellStyle name="Currency 4 5 2 2 5 2" xfId="10971" xr:uid="{00000000-0005-0000-0000-0000E1060000}"/>
    <cellStyle name="Currency 4 5 2 2 5 3" xfId="19049" xr:uid="{00000000-0005-0000-0000-0000E1060000}"/>
    <cellStyle name="Currency 4 5 2 2 6" xfId="7785" xr:uid="{00000000-0005-0000-0000-0000E2060000}"/>
    <cellStyle name="Currency 4 5 2 2 6 2" xfId="15863" xr:uid="{00000000-0005-0000-0000-0000E2060000}"/>
    <cellStyle name="Currency 4 5 2 2 7" xfId="12955" xr:uid="{00000000-0005-0000-0000-0000E3060000}"/>
    <cellStyle name="Currency 4 5 2 2 7 2" xfId="20993" xr:uid="{00000000-0005-0000-0000-0000E3060000}"/>
    <cellStyle name="Currency 4 5 2 2 8" xfId="6175" xr:uid="{00000000-0005-0000-0000-0000D7060000}"/>
    <cellStyle name="Currency 4 5 2 2 9" xfId="14255" xr:uid="{00000000-0005-0000-0000-0000D7060000}"/>
    <cellStyle name="Currency 4 5 2 3" xfId="1551" xr:uid="{00000000-0005-0000-0000-00009F040000}"/>
    <cellStyle name="Currency 4 5 2 3 2" xfId="3200" xr:uid="{00000000-0005-0000-0000-0000A0040000}"/>
    <cellStyle name="Currency 4 5 2 3 2 2" xfId="9659" xr:uid="{00000000-0005-0000-0000-0000E5060000}"/>
    <cellStyle name="Currency 4 5 2 3 2 3" xfId="17737" xr:uid="{00000000-0005-0000-0000-0000E5060000}"/>
    <cellStyle name="Currency 4 5 2 3 3" xfId="4863" xr:uid="{00000000-0005-0000-0000-0000A1040000}"/>
    <cellStyle name="Currency 4 5 2 3 3 2" xfId="11250" xr:uid="{00000000-0005-0000-0000-0000E6060000}"/>
    <cellStyle name="Currency 4 5 2 3 3 3" xfId="19328" xr:uid="{00000000-0005-0000-0000-0000E6060000}"/>
    <cellStyle name="Currency 4 5 2 3 4" xfId="8064" xr:uid="{00000000-0005-0000-0000-0000E7060000}"/>
    <cellStyle name="Currency 4 5 2 3 4 2" xfId="16142" xr:uid="{00000000-0005-0000-0000-0000E7060000}"/>
    <cellStyle name="Currency 4 5 2 3 5" xfId="6454" xr:uid="{00000000-0005-0000-0000-0000E4060000}"/>
    <cellStyle name="Currency 4 5 2 3 6" xfId="14534" xr:uid="{00000000-0005-0000-0000-0000E4060000}"/>
    <cellStyle name="Currency 4 5 2 4" xfId="2077" xr:uid="{00000000-0005-0000-0000-0000A2040000}"/>
    <cellStyle name="Currency 4 5 2 4 2" xfId="3727" xr:uid="{00000000-0005-0000-0000-0000A3040000}"/>
    <cellStyle name="Currency 4 5 2 4 2 2" xfId="10186" xr:uid="{00000000-0005-0000-0000-0000E9060000}"/>
    <cellStyle name="Currency 4 5 2 4 2 3" xfId="18264" xr:uid="{00000000-0005-0000-0000-0000E9060000}"/>
    <cellStyle name="Currency 4 5 2 4 3" xfId="5390" xr:uid="{00000000-0005-0000-0000-0000A4040000}"/>
    <cellStyle name="Currency 4 5 2 4 3 2" xfId="11777" xr:uid="{00000000-0005-0000-0000-0000EA060000}"/>
    <cellStyle name="Currency 4 5 2 4 3 3" xfId="19855" xr:uid="{00000000-0005-0000-0000-0000EA060000}"/>
    <cellStyle name="Currency 4 5 2 4 4" xfId="8591" xr:uid="{00000000-0005-0000-0000-0000EB060000}"/>
    <cellStyle name="Currency 4 5 2 4 4 2" xfId="16669" xr:uid="{00000000-0005-0000-0000-0000EB060000}"/>
    <cellStyle name="Currency 4 5 2 4 5" xfId="6981" xr:uid="{00000000-0005-0000-0000-0000E8060000}"/>
    <cellStyle name="Currency 4 5 2 4 6" xfId="15061" xr:uid="{00000000-0005-0000-0000-0000E8060000}"/>
    <cellStyle name="Currency 4 5 2 5" xfId="2733" xr:uid="{00000000-0005-0000-0000-0000A5040000}"/>
    <cellStyle name="Currency 4 5 2 5 2" xfId="9222" xr:uid="{00000000-0005-0000-0000-0000EC060000}"/>
    <cellStyle name="Currency 4 5 2 5 3" xfId="17300" xr:uid="{00000000-0005-0000-0000-0000EC060000}"/>
    <cellStyle name="Currency 4 5 2 6" xfId="4336" xr:uid="{00000000-0005-0000-0000-0000A6040000}"/>
    <cellStyle name="Currency 4 5 2 6 2" xfId="10723" xr:uid="{00000000-0005-0000-0000-0000ED060000}"/>
    <cellStyle name="Currency 4 5 2 6 3" xfId="18801" xr:uid="{00000000-0005-0000-0000-0000ED060000}"/>
    <cellStyle name="Currency 4 5 2 7" xfId="7537" xr:uid="{00000000-0005-0000-0000-0000EE060000}"/>
    <cellStyle name="Currency 4 5 2 7 2" xfId="15615" xr:uid="{00000000-0005-0000-0000-0000EE060000}"/>
    <cellStyle name="Currency 4 5 2 8" xfId="12465" xr:uid="{00000000-0005-0000-0000-0000EF060000}"/>
    <cellStyle name="Currency 4 5 2 8 2" xfId="20534" xr:uid="{00000000-0005-0000-0000-0000EF060000}"/>
    <cellStyle name="Currency 4 5 2 9" xfId="5927" xr:uid="{00000000-0005-0000-0000-0000D6060000}"/>
    <cellStyle name="Currency 4 5 3" xfId="993" xr:uid="{00000000-0005-0000-0000-0000A7040000}"/>
    <cellStyle name="Currency 4 5 3 2" xfId="1636" xr:uid="{00000000-0005-0000-0000-0000A8040000}"/>
    <cellStyle name="Currency 4 5 3 2 2" xfId="3285" xr:uid="{00000000-0005-0000-0000-0000A9040000}"/>
    <cellStyle name="Currency 4 5 3 2 2 2" xfId="9744" xr:uid="{00000000-0005-0000-0000-0000F2060000}"/>
    <cellStyle name="Currency 4 5 3 2 2 3" xfId="17822" xr:uid="{00000000-0005-0000-0000-0000F2060000}"/>
    <cellStyle name="Currency 4 5 3 2 3" xfId="4948" xr:uid="{00000000-0005-0000-0000-0000AA040000}"/>
    <cellStyle name="Currency 4 5 3 2 3 2" xfId="11335" xr:uid="{00000000-0005-0000-0000-0000F3060000}"/>
    <cellStyle name="Currency 4 5 3 2 3 3" xfId="19413" xr:uid="{00000000-0005-0000-0000-0000F3060000}"/>
    <cellStyle name="Currency 4 5 3 2 4" xfId="8149" xr:uid="{00000000-0005-0000-0000-0000F4060000}"/>
    <cellStyle name="Currency 4 5 3 2 4 2" xfId="16227" xr:uid="{00000000-0005-0000-0000-0000F4060000}"/>
    <cellStyle name="Currency 4 5 3 2 5" xfId="6539" xr:uid="{00000000-0005-0000-0000-0000F1060000}"/>
    <cellStyle name="Currency 4 5 3 2 6" xfId="14619" xr:uid="{00000000-0005-0000-0000-0000F1060000}"/>
    <cellStyle name="Currency 4 5 3 3" xfId="2162" xr:uid="{00000000-0005-0000-0000-0000AB040000}"/>
    <cellStyle name="Currency 4 5 3 3 2" xfId="3812" xr:uid="{00000000-0005-0000-0000-0000AC040000}"/>
    <cellStyle name="Currency 4 5 3 3 2 2" xfId="10271" xr:uid="{00000000-0005-0000-0000-0000F6060000}"/>
    <cellStyle name="Currency 4 5 3 3 2 3" xfId="18349" xr:uid="{00000000-0005-0000-0000-0000F6060000}"/>
    <cellStyle name="Currency 4 5 3 3 3" xfId="5475" xr:uid="{00000000-0005-0000-0000-0000AD040000}"/>
    <cellStyle name="Currency 4 5 3 3 3 2" xfId="11862" xr:uid="{00000000-0005-0000-0000-0000F7060000}"/>
    <cellStyle name="Currency 4 5 3 3 3 3" xfId="19940" xr:uid="{00000000-0005-0000-0000-0000F7060000}"/>
    <cellStyle name="Currency 4 5 3 3 4" xfId="8676" xr:uid="{00000000-0005-0000-0000-0000F8060000}"/>
    <cellStyle name="Currency 4 5 3 3 4 2" xfId="16754" xr:uid="{00000000-0005-0000-0000-0000F8060000}"/>
    <cellStyle name="Currency 4 5 3 3 5" xfId="7066" xr:uid="{00000000-0005-0000-0000-0000F5060000}"/>
    <cellStyle name="Currency 4 5 3 3 6" xfId="15146" xr:uid="{00000000-0005-0000-0000-0000F5060000}"/>
    <cellStyle name="Currency 4 5 3 4" xfId="2758" xr:uid="{00000000-0005-0000-0000-0000AE040000}"/>
    <cellStyle name="Currency 4 5 3 4 2" xfId="9247" xr:uid="{00000000-0005-0000-0000-0000F9060000}"/>
    <cellStyle name="Currency 4 5 3 4 3" xfId="17325" xr:uid="{00000000-0005-0000-0000-0000F9060000}"/>
    <cellStyle name="Currency 4 5 3 5" xfId="4421" xr:uid="{00000000-0005-0000-0000-0000AF040000}"/>
    <cellStyle name="Currency 4 5 3 5 2" xfId="10808" xr:uid="{00000000-0005-0000-0000-0000FA060000}"/>
    <cellStyle name="Currency 4 5 3 5 3" xfId="18886" xr:uid="{00000000-0005-0000-0000-0000FA060000}"/>
    <cellStyle name="Currency 4 5 3 6" xfId="7622" xr:uid="{00000000-0005-0000-0000-0000FB060000}"/>
    <cellStyle name="Currency 4 5 3 6 2" xfId="15700" xr:uid="{00000000-0005-0000-0000-0000FB060000}"/>
    <cellStyle name="Currency 4 5 3 7" xfId="12956" xr:uid="{00000000-0005-0000-0000-0000FC060000}"/>
    <cellStyle name="Currency 4 5 3 7 2" xfId="20994" xr:uid="{00000000-0005-0000-0000-0000FC060000}"/>
    <cellStyle name="Currency 4 5 3 8" xfId="6012" xr:uid="{00000000-0005-0000-0000-0000F0060000}"/>
    <cellStyle name="Currency 4 5 3 9" xfId="14092" xr:uid="{00000000-0005-0000-0000-0000F0060000}"/>
    <cellStyle name="Currency 4 5 4" xfId="1387" xr:uid="{00000000-0005-0000-0000-0000B0040000}"/>
    <cellStyle name="Currency 4 5 4 2" xfId="3036" xr:uid="{00000000-0005-0000-0000-0000B1040000}"/>
    <cellStyle name="Currency 4 5 4 2 2" xfId="9495" xr:uid="{00000000-0005-0000-0000-0000FE060000}"/>
    <cellStyle name="Currency 4 5 4 2 3" xfId="17573" xr:uid="{00000000-0005-0000-0000-0000FE060000}"/>
    <cellStyle name="Currency 4 5 4 3" xfId="4699" xr:uid="{00000000-0005-0000-0000-0000B2040000}"/>
    <cellStyle name="Currency 4 5 4 3 2" xfId="11086" xr:uid="{00000000-0005-0000-0000-0000FF060000}"/>
    <cellStyle name="Currency 4 5 4 3 3" xfId="19164" xr:uid="{00000000-0005-0000-0000-0000FF060000}"/>
    <cellStyle name="Currency 4 5 4 4" xfId="7900" xr:uid="{00000000-0005-0000-0000-000000070000}"/>
    <cellStyle name="Currency 4 5 4 4 2" xfId="15978" xr:uid="{00000000-0005-0000-0000-000000070000}"/>
    <cellStyle name="Currency 4 5 4 5" xfId="12692" xr:uid="{00000000-0005-0000-0000-000001070000}"/>
    <cellStyle name="Currency 4 5 4 5 2" xfId="20756" xr:uid="{00000000-0005-0000-0000-000001070000}"/>
    <cellStyle name="Currency 4 5 4 6" xfId="6290" xr:uid="{00000000-0005-0000-0000-0000FD060000}"/>
    <cellStyle name="Currency 4 5 4 7" xfId="14370" xr:uid="{00000000-0005-0000-0000-0000FD060000}"/>
    <cellStyle name="Currency 4 5 5" xfId="1913" xr:uid="{00000000-0005-0000-0000-0000B3040000}"/>
    <cellStyle name="Currency 4 5 5 2" xfId="3563" xr:uid="{00000000-0005-0000-0000-0000B4040000}"/>
    <cellStyle name="Currency 4 5 5 2 2" xfId="10022" xr:uid="{00000000-0005-0000-0000-000003070000}"/>
    <cellStyle name="Currency 4 5 5 2 3" xfId="18100" xr:uid="{00000000-0005-0000-0000-000003070000}"/>
    <cellStyle name="Currency 4 5 5 3" xfId="5226" xr:uid="{00000000-0005-0000-0000-0000B5040000}"/>
    <cellStyle name="Currency 4 5 5 3 2" xfId="11613" xr:uid="{00000000-0005-0000-0000-000004070000}"/>
    <cellStyle name="Currency 4 5 5 3 3" xfId="19691" xr:uid="{00000000-0005-0000-0000-000004070000}"/>
    <cellStyle name="Currency 4 5 5 4" xfId="8427" xr:uid="{00000000-0005-0000-0000-000005070000}"/>
    <cellStyle name="Currency 4 5 5 4 2" xfId="16505" xr:uid="{00000000-0005-0000-0000-000005070000}"/>
    <cellStyle name="Currency 4 5 5 5" xfId="6817" xr:uid="{00000000-0005-0000-0000-000002070000}"/>
    <cellStyle name="Currency 4 5 5 6" xfId="14897" xr:uid="{00000000-0005-0000-0000-000002070000}"/>
    <cellStyle name="Currency 4 5 6" xfId="2459" xr:uid="{00000000-0005-0000-0000-0000B6040000}"/>
    <cellStyle name="Currency 4 5 6 2" xfId="8973" xr:uid="{00000000-0005-0000-0000-000006070000}"/>
    <cellStyle name="Currency 4 5 6 3" xfId="17051" xr:uid="{00000000-0005-0000-0000-000006070000}"/>
    <cellStyle name="Currency 4 5 7" xfId="4172" xr:uid="{00000000-0005-0000-0000-0000B7040000}"/>
    <cellStyle name="Currency 4 5 7 2" xfId="10559" xr:uid="{00000000-0005-0000-0000-000007070000}"/>
    <cellStyle name="Currency 4 5 7 3" xfId="18637" xr:uid="{00000000-0005-0000-0000-000007070000}"/>
    <cellStyle name="Currency 4 5 8" xfId="7373" xr:uid="{00000000-0005-0000-0000-000008070000}"/>
    <cellStyle name="Currency 4 5 8 2" xfId="15451" xr:uid="{00000000-0005-0000-0000-000008070000}"/>
    <cellStyle name="Currency 4 5 9" xfId="12163" xr:uid="{00000000-0005-0000-0000-000009070000}"/>
    <cellStyle name="Currency 4 5 9 2" xfId="20238" xr:uid="{00000000-0005-0000-0000-000009070000}"/>
    <cellStyle name="Currency 4 6" xfId="399" xr:uid="{00000000-0005-0000-0000-00008E010000}"/>
    <cellStyle name="Currency 4 6 10" xfId="13558" xr:uid="{00000000-0005-0000-0000-00000B070000}"/>
    <cellStyle name="Currency 4 6 10 2" xfId="21555" xr:uid="{00000000-0005-0000-0000-00000B070000}"/>
    <cellStyle name="Currency 4 6 11" xfId="5764" xr:uid="{00000000-0005-0000-0000-00000A070000}"/>
    <cellStyle name="Currency 4 6 12" xfId="13844" xr:uid="{00000000-0005-0000-0000-00000A070000}"/>
    <cellStyle name="Currency 4 6 2" xfId="956" xr:uid="{00000000-0005-0000-0000-0000B9040000}"/>
    <cellStyle name="Currency 4 6 2 10" xfId="13989" xr:uid="{00000000-0005-0000-0000-00000C070000}"/>
    <cellStyle name="Currency 4 6 2 2" xfId="1141" xr:uid="{00000000-0005-0000-0000-0000BA040000}"/>
    <cellStyle name="Currency 4 6 2 2 2" xfId="1799" xr:uid="{00000000-0005-0000-0000-0000BB040000}"/>
    <cellStyle name="Currency 4 6 2 2 2 2" xfId="3449" xr:uid="{00000000-0005-0000-0000-0000BC040000}"/>
    <cellStyle name="Currency 4 6 2 2 2 2 2" xfId="9908" xr:uid="{00000000-0005-0000-0000-00000F070000}"/>
    <cellStyle name="Currency 4 6 2 2 2 2 3" xfId="17986" xr:uid="{00000000-0005-0000-0000-00000F070000}"/>
    <cellStyle name="Currency 4 6 2 2 2 3" xfId="5112" xr:uid="{00000000-0005-0000-0000-0000BD040000}"/>
    <cellStyle name="Currency 4 6 2 2 2 3 2" xfId="11499" xr:uid="{00000000-0005-0000-0000-000010070000}"/>
    <cellStyle name="Currency 4 6 2 2 2 3 3" xfId="19577" xr:uid="{00000000-0005-0000-0000-000010070000}"/>
    <cellStyle name="Currency 4 6 2 2 2 4" xfId="8313" xr:uid="{00000000-0005-0000-0000-000011070000}"/>
    <cellStyle name="Currency 4 6 2 2 2 4 2" xfId="16391" xr:uid="{00000000-0005-0000-0000-000011070000}"/>
    <cellStyle name="Currency 4 6 2 2 2 5" xfId="6703" xr:uid="{00000000-0005-0000-0000-00000E070000}"/>
    <cellStyle name="Currency 4 6 2 2 2 6" xfId="14783" xr:uid="{00000000-0005-0000-0000-00000E070000}"/>
    <cellStyle name="Currency 4 6 2 2 3" xfId="2326" xr:uid="{00000000-0005-0000-0000-0000BE040000}"/>
    <cellStyle name="Currency 4 6 2 2 3 2" xfId="3976" xr:uid="{00000000-0005-0000-0000-0000BF040000}"/>
    <cellStyle name="Currency 4 6 2 2 3 2 2" xfId="10435" xr:uid="{00000000-0005-0000-0000-000013070000}"/>
    <cellStyle name="Currency 4 6 2 2 3 2 3" xfId="18513" xr:uid="{00000000-0005-0000-0000-000013070000}"/>
    <cellStyle name="Currency 4 6 2 2 3 3" xfId="5639" xr:uid="{00000000-0005-0000-0000-0000C0040000}"/>
    <cellStyle name="Currency 4 6 2 2 3 3 2" xfId="12026" xr:uid="{00000000-0005-0000-0000-000014070000}"/>
    <cellStyle name="Currency 4 6 2 2 3 3 3" xfId="20104" xr:uid="{00000000-0005-0000-0000-000014070000}"/>
    <cellStyle name="Currency 4 6 2 2 3 4" xfId="8840" xr:uid="{00000000-0005-0000-0000-000015070000}"/>
    <cellStyle name="Currency 4 6 2 2 3 4 2" xfId="16918" xr:uid="{00000000-0005-0000-0000-000015070000}"/>
    <cellStyle name="Currency 4 6 2 2 3 5" xfId="7230" xr:uid="{00000000-0005-0000-0000-000012070000}"/>
    <cellStyle name="Currency 4 6 2 2 3 6" xfId="15310" xr:uid="{00000000-0005-0000-0000-000012070000}"/>
    <cellStyle name="Currency 4 6 2 2 4" xfId="2892" xr:uid="{00000000-0005-0000-0000-0000C1040000}"/>
    <cellStyle name="Currency 4 6 2 2 4 2" xfId="9381" xr:uid="{00000000-0005-0000-0000-000016070000}"/>
    <cellStyle name="Currency 4 6 2 2 4 3" xfId="17459" xr:uid="{00000000-0005-0000-0000-000016070000}"/>
    <cellStyle name="Currency 4 6 2 2 5" xfId="4585" xr:uid="{00000000-0005-0000-0000-0000C2040000}"/>
    <cellStyle name="Currency 4 6 2 2 5 2" xfId="10972" xr:uid="{00000000-0005-0000-0000-000017070000}"/>
    <cellStyle name="Currency 4 6 2 2 5 3" xfId="19050" xr:uid="{00000000-0005-0000-0000-000017070000}"/>
    <cellStyle name="Currency 4 6 2 2 6" xfId="7786" xr:uid="{00000000-0005-0000-0000-000018070000}"/>
    <cellStyle name="Currency 4 6 2 2 6 2" xfId="15864" xr:uid="{00000000-0005-0000-0000-000018070000}"/>
    <cellStyle name="Currency 4 6 2 2 7" xfId="12957" xr:uid="{00000000-0005-0000-0000-000019070000}"/>
    <cellStyle name="Currency 4 6 2 2 7 2" xfId="20995" xr:uid="{00000000-0005-0000-0000-000019070000}"/>
    <cellStyle name="Currency 4 6 2 2 8" xfId="6176" xr:uid="{00000000-0005-0000-0000-00000D070000}"/>
    <cellStyle name="Currency 4 6 2 2 9" xfId="14256" xr:uid="{00000000-0005-0000-0000-00000D070000}"/>
    <cellStyle name="Currency 4 6 2 3" xfId="1533" xr:uid="{00000000-0005-0000-0000-0000C3040000}"/>
    <cellStyle name="Currency 4 6 2 3 2" xfId="3182" xr:uid="{00000000-0005-0000-0000-0000C4040000}"/>
    <cellStyle name="Currency 4 6 2 3 2 2" xfId="9641" xr:uid="{00000000-0005-0000-0000-00001B070000}"/>
    <cellStyle name="Currency 4 6 2 3 2 3" xfId="17719" xr:uid="{00000000-0005-0000-0000-00001B070000}"/>
    <cellStyle name="Currency 4 6 2 3 3" xfId="4845" xr:uid="{00000000-0005-0000-0000-0000C5040000}"/>
    <cellStyle name="Currency 4 6 2 3 3 2" xfId="11232" xr:uid="{00000000-0005-0000-0000-00001C070000}"/>
    <cellStyle name="Currency 4 6 2 3 3 3" xfId="19310" xr:uid="{00000000-0005-0000-0000-00001C070000}"/>
    <cellStyle name="Currency 4 6 2 3 4" xfId="8046" xr:uid="{00000000-0005-0000-0000-00001D070000}"/>
    <cellStyle name="Currency 4 6 2 3 4 2" xfId="16124" xr:uid="{00000000-0005-0000-0000-00001D070000}"/>
    <cellStyle name="Currency 4 6 2 3 5" xfId="6436" xr:uid="{00000000-0005-0000-0000-00001A070000}"/>
    <cellStyle name="Currency 4 6 2 3 6" xfId="14516" xr:uid="{00000000-0005-0000-0000-00001A070000}"/>
    <cellStyle name="Currency 4 6 2 4" xfId="2059" xr:uid="{00000000-0005-0000-0000-0000C6040000}"/>
    <cellStyle name="Currency 4 6 2 4 2" xfId="3709" xr:uid="{00000000-0005-0000-0000-0000C7040000}"/>
    <cellStyle name="Currency 4 6 2 4 2 2" xfId="10168" xr:uid="{00000000-0005-0000-0000-00001F070000}"/>
    <cellStyle name="Currency 4 6 2 4 2 3" xfId="18246" xr:uid="{00000000-0005-0000-0000-00001F070000}"/>
    <cellStyle name="Currency 4 6 2 4 3" xfId="5372" xr:uid="{00000000-0005-0000-0000-0000C8040000}"/>
    <cellStyle name="Currency 4 6 2 4 3 2" xfId="11759" xr:uid="{00000000-0005-0000-0000-000020070000}"/>
    <cellStyle name="Currency 4 6 2 4 3 3" xfId="19837" xr:uid="{00000000-0005-0000-0000-000020070000}"/>
    <cellStyle name="Currency 4 6 2 4 4" xfId="8573" xr:uid="{00000000-0005-0000-0000-000021070000}"/>
    <cellStyle name="Currency 4 6 2 4 4 2" xfId="16651" xr:uid="{00000000-0005-0000-0000-000021070000}"/>
    <cellStyle name="Currency 4 6 2 4 5" xfId="6963" xr:uid="{00000000-0005-0000-0000-00001E070000}"/>
    <cellStyle name="Currency 4 6 2 4 6" xfId="15043" xr:uid="{00000000-0005-0000-0000-00001E070000}"/>
    <cellStyle name="Currency 4 6 2 5" xfId="2721" xr:uid="{00000000-0005-0000-0000-0000C9040000}"/>
    <cellStyle name="Currency 4 6 2 5 2" xfId="9210" xr:uid="{00000000-0005-0000-0000-000022070000}"/>
    <cellStyle name="Currency 4 6 2 5 3" xfId="17288" xr:uid="{00000000-0005-0000-0000-000022070000}"/>
    <cellStyle name="Currency 4 6 2 6" xfId="4318" xr:uid="{00000000-0005-0000-0000-0000CA040000}"/>
    <cellStyle name="Currency 4 6 2 6 2" xfId="10705" xr:uid="{00000000-0005-0000-0000-000023070000}"/>
    <cellStyle name="Currency 4 6 2 6 3" xfId="18783" xr:uid="{00000000-0005-0000-0000-000023070000}"/>
    <cellStyle name="Currency 4 6 2 7" xfId="7519" xr:uid="{00000000-0005-0000-0000-000024070000}"/>
    <cellStyle name="Currency 4 6 2 7 2" xfId="15597" xr:uid="{00000000-0005-0000-0000-000024070000}"/>
    <cellStyle name="Currency 4 6 2 8" xfId="12466" xr:uid="{00000000-0005-0000-0000-000025070000}"/>
    <cellStyle name="Currency 4 6 2 8 2" xfId="20535" xr:uid="{00000000-0005-0000-0000-000025070000}"/>
    <cellStyle name="Currency 4 6 2 9" xfId="5909" xr:uid="{00000000-0005-0000-0000-00000C070000}"/>
    <cellStyle name="Currency 4 6 3" xfId="994" xr:uid="{00000000-0005-0000-0000-0000CB040000}"/>
    <cellStyle name="Currency 4 6 3 2" xfId="1637" xr:uid="{00000000-0005-0000-0000-0000CC040000}"/>
    <cellStyle name="Currency 4 6 3 2 2" xfId="3286" xr:uid="{00000000-0005-0000-0000-0000CD040000}"/>
    <cellStyle name="Currency 4 6 3 2 2 2" xfId="9745" xr:uid="{00000000-0005-0000-0000-000028070000}"/>
    <cellStyle name="Currency 4 6 3 2 2 3" xfId="17823" xr:uid="{00000000-0005-0000-0000-000028070000}"/>
    <cellStyle name="Currency 4 6 3 2 3" xfId="4949" xr:uid="{00000000-0005-0000-0000-0000CE040000}"/>
    <cellStyle name="Currency 4 6 3 2 3 2" xfId="11336" xr:uid="{00000000-0005-0000-0000-000029070000}"/>
    <cellStyle name="Currency 4 6 3 2 3 3" xfId="19414" xr:uid="{00000000-0005-0000-0000-000029070000}"/>
    <cellStyle name="Currency 4 6 3 2 4" xfId="8150" xr:uid="{00000000-0005-0000-0000-00002A070000}"/>
    <cellStyle name="Currency 4 6 3 2 4 2" xfId="16228" xr:uid="{00000000-0005-0000-0000-00002A070000}"/>
    <cellStyle name="Currency 4 6 3 2 5" xfId="6540" xr:uid="{00000000-0005-0000-0000-000027070000}"/>
    <cellStyle name="Currency 4 6 3 2 6" xfId="14620" xr:uid="{00000000-0005-0000-0000-000027070000}"/>
    <cellStyle name="Currency 4 6 3 3" xfId="2163" xr:uid="{00000000-0005-0000-0000-0000CF040000}"/>
    <cellStyle name="Currency 4 6 3 3 2" xfId="3813" xr:uid="{00000000-0005-0000-0000-0000D0040000}"/>
    <cellStyle name="Currency 4 6 3 3 2 2" xfId="10272" xr:uid="{00000000-0005-0000-0000-00002C070000}"/>
    <cellStyle name="Currency 4 6 3 3 2 3" xfId="18350" xr:uid="{00000000-0005-0000-0000-00002C070000}"/>
    <cellStyle name="Currency 4 6 3 3 3" xfId="5476" xr:uid="{00000000-0005-0000-0000-0000D1040000}"/>
    <cellStyle name="Currency 4 6 3 3 3 2" xfId="11863" xr:uid="{00000000-0005-0000-0000-00002D070000}"/>
    <cellStyle name="Currency 4 6 3 3 3 3" xfId="19941" xr:uid="{00000000-0005-0000-0000-00002D070000}"/>
    <cellStyle name="Currency 4 6 3 3 4" xfId="8677" xr:uid="{00000000-0005-0000-0000-00002E070000}"/>
    <cellStyle name="Currency 4 6 3 3 4 2" xfId="16755" xr:uid="{00000000-0005-0000-0000-00002E070000}"/>
    <cellStyle name="Currency 4 6 3 3 5" xfId="7067" xr:uid="{00000000-0005-0000-0000-00002B070000}"/>
    <cellStyle name="Currency 4 6 3 3 6" xfId="15147" xr:uid="{00000000-0005-0000-0000-00002B070000}"/>
    <cellStyle name="Currency 4 6 3 4" xfId="2759" xr:uid="{00000000-0005-0000-0000-0000D2040000}"/>
    <cellStyle name="Currency 4 6 3 4 2" xfId="9248" xr:uid="{00000000-0005-0000-0000-00002F070000}"/>
    <cellStyle name="Currency 4 6 3 4 3" xfId="17326" xr:uid="{00000000-0005-0000-0000-00002F070000}"/>
    <cellStyle name="Currency 4 6 3 5" xfId="4422" xr:uid="{00000000-0005-0000-0000-0000D3040000}"/>
    <cellStyle name="Currency 4 6 3 5 2" xfId="10809" xr:uid="{00000000-0005-0000-0000-000030070000}"/>
    <cellStyle name="Currency 4 6 3 5 3" xfId="18887" xr:uid="{00000000-0005-0000-0000-000030070000}"/>
    <cellStyle name="Currency 4 6 3 6" xfId="7623" xr:uid="{00000000-0005-0000-0000-000031070000}"/>
    <cellStyle name="Currency 4 6 3 6 2" xfId="15701" xr:uid="{00000000-0005-0000-0000-000031070000}"/>
    <cellStyle name="Currency 4 6 3 7" xfId="12958" xr:uid="{00000000-0005-0000-0000-000032070000}"/>
    <cellStyle name="Currency 4 6 3 7 2" xfId="20996" xr:uid="{00000000-0005-0000-0000-000032070000}"/>
    <cellStyle name="Currency 4 6 3 8" xfId="6013" xr:uid="{00000000-0005-0000-0000-000026070000}"/>
    <cellStyle name="Currency 4 6 3 9" xfId="14093" xr:uid="{00000000-0005-0000-0000-000026070000}"/>
    <cellStyle name="Currency 4 6 4" xfId="1388" xr:uid="{00000000-0005-0000-0000-0000D4040000}"/>
    <cellStyle name="Currency 4 6 4 2" xfId="3037" xr:uid="{00000000-0005-0000-0000-0000D5040000}"/>
    <cellStyle name="Currency 4 6 4 2 2" xfId="9496" xr:uid="{00000000-0005-0000-0000-000034070000}"/>
    <cellStyle name="Currency 4 6 4 2 3" xfId="17574" xr:uid="{00000000-0005-0000-0000-000034070000}"/>
    <cellStyle name="Currency 4 6 4 3" xfId="4700" xr:uid="{00000000-0005-0000-0000-0000D6040000}"/>
    <cellStyle name="Currency 4 6 4 3 2" xfId="11087" xr:uid="{00000000-0005-0000-0000-000035070000}"/>
    <cellStyle name="Currency 4 6 4 3 3" xfId="19165" xr:uid="{00000000-0005-0000-0000-000035070000}"/>
    <cellStyle name="Currency 4 6 4 4" xfId="7901" xr:uid="{00000000-0005-0000-0000-000036070000}"/>
    <cellStyle name="Currency 4 6 4 4 2" xfId="15979" xr:uid="{00000000-0005-0000-0000-000036070000}"/>
    <cellStyle name="Currency 4 6 4 5" xfId="12693" xr:uid="{00000000-0005-0000-0000-000037070000}"/>
    <cellStyle name="Currency 4 6 4 5 2" xfId="20757" xr:uid="{00000000-0005-0000-0000-000037070000}"/>
    <cellStyle name="Currency 4 6 4 6" xfId="6291" xr:uid="{00000000-0005-0000-0000-000033070000}"/>
    <cellStyle name="Currency 4 6 4 7" xfId="14371" xr:uid="{00000000-0005-0000-0000-000033070000}"/>
    <cellStyle name="Currency 4 6 5" xfId="1914" xr:uid="{00000000-0005-0000-0000-0000D7040000}"/>
    <cellStyle name="Currency 4 6 5 2" xfId="3564" xr:uid="{00000000-0005-0000-0000-0000D8040000}"/>
    <cellStyle name="Currency 4 6 5 2 2" xfId="10023" xr:uid="{00000000-0005-0000-0000-000039070000}"/>
    <cellStyle name="Currency 4 6 5 2 3" xfId="18101" xr:uid="{00000000-0005-0000-0000-000039070000}"/>
    <cellStyle name="Currency 4 6 5 3" xfId="5227" xr:uid="{00000000-0005-0000-0000-0000D9040000}"/>
    <cellStyle name="Currency 4 6 5 3 2" xfId="11614" xr:uid="{00000000-0005-0000-0000-00003A070000}"/>
    <cellStyle name="Currency 4 6 5 3 3" xfId="19692" xr:uid="{00000000-0005-0000-0000-00003A070000}"/>
    <cellStyle name="Currency 4 6 5 4" xfId="8428" xr:uid="{00000000-0005-0000-0000-00003B070000}"/>
    <cellStyle name="Currency 4 6 5 4 2" xfId="16506" xr:uid="{00000000-0005-0000-0000-00003B070000}"/>
    <cellStyle name="Currency 4 6 5 5" xfId="6818" xr:uid="{00000000-0005-0000-0000-000038070000}"/>
    <cellStyle name="Currency 4 6 5 6" xfId="14898" xr:uid="{00000000-0005-0000-0000-000038070000}"/>
    <cellStyle name="Currency 4 6 6" xfId="2460" xr:uid="{00000000-0005-0000-0000-0000DA040000}"/>
    <cellStyle name="Currency 4 6 6 2" xfId="8974" xr:uid="{00000000-0005-0000-0000-00003C070000}"/>
    <cellStyle name="Currency 4 6 6 3" xfId="17052" xr:uid="{00000000-0005-0000-0000-00003C070000}"/>
    <cellStyle name="Currency 4 6 7" xfId="4173" xr:uid="{00000000-0005-0000-0000-0000DB040000}"/>
    <cellStyle name="Currency 4 6 7 2" xfId="10560" xr:uid="{00000000-0005-0000-0000-00003D070000}"/>
    <cellStyle name="Currency 4 6 7 3" xfId="18638" xr:uid="{00000000-0005-0000-0000-00003D070000}"/>
    <cellStyle name="Currency 4 6 8" xfId="7374" xr:uid="{00000000-0005-0000-0000-00003E070000}"/>
    <cellStyle name="Currency 4 6 8 2" xfId="15452" xr:uid="{00000000-0005-0000-0000-00003E070000}"/>
    <cellStyle name="Currency 4 6 9" xfId="12164" xr:uid="{00000000-0005-0000-0000-00003F070000}"/>
    <cellStyle name="Currency 4 6 9 2" xfId="20239" xr:uid="{00000000-0005-0000-0000-00003F070000}"/>
    <cellStyle name="Currency 4 7" xfId="400" xr:uid="{00000000-0005-0000-0000-00008F010000}"/>
    <cellStyle name="Currency 4 7 10" xfId="5765" xr:uid="{00000000-0005-0000-0000-000040070000}"/>
    <cellStyle name="Currency 4 7 11" xfId="13845" xr:uid="{00000000-0005-0000-0000-000040070000}"/>
    <cellStyle name="Currency 4 7 2" xfId="995" xr:uid="{00000000-0005-0000-0000-0000DD040000}"/>
    <cellStyle name="Currency 4 7 2 2" xfId="1638" xr:uid="{00000000-0005-0000-0000-0000DE040000}"/>
    <cellStyle name="Currency 4 7 2 2 2" xfId="3287" xr:uid="{00000000-0005-0000-0000-0000DF040000}"/>
    <cellStyle name="Currency 4 7 2 2 2 2" xfId="9746" xr:uid="{00000000-0005-0000-0000-000043070000}"/>
    <cellStyle name="Currency 4 7 2 2 2 3" xfId="17824" xr:uid="{00000000-0005-0000-0000-000043070000}"/>
    <cellStyle name="Currency 4 7 2 2 3" xfId="4950" xr:uid="{00000000-0005-0000-0000-0000E0040000}"/>
    <cellStyle name="Currency 4 7 2 2 3 2" xfId="11337" xr:uid="{00000000-0005-0000-0000-000044070000}"/>
    <cellStyle name="Currency 4 7 2 2 3 3" xfId="19415" xr:uid="{00000000-0005-0000-0000-000044070000}"/>
    <cellStyle name="Currency 4 7 2 2 4" xfId="8151" xr:uid="{00000000-0005-0000-0000-000045070000}"/>
    <cellStyle name="Currency 4 7 2 2 4 2" xfId="16229" xr:uid="{00000000-0005-0000-0000-000045070000}"/>
    <cellStyle name="Currency 4 7 2 2 5" xfId="6541" xr:uid="{00000000-0005-0000-0000-000042070000}"/>
    <cellStyle name="Currency 4 7 2 2 6" xfId="14621" xr:uid="{00000000-0005-0000-0000-000042070000}"/>
    <cellStyle name="Currency 4 7 2 3" xfId="2164" xr:uid="{00000000-0005-0000-0000-0000E1040000}"/>
    <cellStyle name="Currency 4 7 2 3 2" xfId="3814" xr:uid="{00000000-0005-0000-0000-0000E2040000}"/>
    <cellStyle name="Currency 4 7 2 3 2 2" xfId="10273" xr:uid="{00000000-0005-0000-0000-000047070000}"/>
    <cellStyle name="Currency 4 7 2 3 2 3" xfId="18351" xr:uid="{00000000-0005-0000-0000-000047070000}"/>
    <cellStyle name="Currency 4 7 2 3 3" xfId="5477" xr:uid="{00000000-0005-0000-0000-0000E3040000}"/>
    <cellStyle name="Currency 4 7 2 3 3 2" xfId="11864" xr:uid="{00000000-0005-0000-0000-000048070000}"/>
    <cellStyle name="Currency 4 7 2 3 3 3" xfId="19942" xr:uid="{00000000-0005-0000-0000-000048070000}"/>
    <cellStyle name="Currency 4 7 2 3 4" xfId="8678" xr:uid="{00000000-0005-0000-0000-000049070000}"/>
    <cellStyle name="Currency 4 7 2 3 4 2" xfId="16756" xr:uid="{00000000-0005-0000-0000-000049070000}"/>
    <cellStyle name="Currency 4 7 2 3 5" xfId="7068" xr:uid="{00000000-0005-0000-0000-000046070000}"/>
    <cellStyle name="Currency 4 7 2 3 6" xfId="15148" xr:uid="{00000000-0005-0000-0000-000046070000}"/>
    <cellStyle name="Currency 4 7 2 4" xfId="2760" xr:uid="{00000000-0005-0000-0000-0000E4040000}"/>
    <cellStyle name="Currency 4 7 2 4 2" xfId="9249" xr:uid="{00000000-0005-0000-0000-00004A070000}"/>
    <cellStyle name="Currency 4 7 2 4 3" xfId="17327" xr:uid="{00000000-0005-0000-0000-00004A070000}"/>
    <cellStyle name="Currency 4 7 2 5" xfId="4423" xr:uid="{00000000-0005-0000-0000-0000E5040000}"/>
    <cellStyle name="Currency 4 7 2 5 2" xfId="10810" xr:uid="{00000000-0005-0000-0000-00004B070000}"/>
    <cellStyle name="Currency 4 7 2 5 3" xfId="18888" xr:uid="{00000000-0005-0000-0000-00004B070000}"/>
    <cellStyle name="Currency 4 7 2 6" xfId="7624" xr:uid="{00000000-0005-0000-0000-00004C070000}"/>
    <cellStyle name="Currency 4 7 2 6 2" xfId="15702" xr:uid="{00000000-0005-0000-0000-00004C070000}"/>
    <cellStyle name="Currency 4 7 2 7" xfId="12694" xr:uid="{00000000-0005-0000-0000-00004D070000}"/>
    <cellStyle name="Currency 4 7 2 7 2" xfId="20758" xr:uid="{00000000-0005-0000-0000-00004D070000}"/>
    <cellStyle name="Currency 4 7 2 8" xfId="6014" xr:uid="{00000000-0005-0000-0000-000041070000}"/>
    <cellStyle name="Currency 4 7 2 9" xfId="14094" xr:uid="{00000000-0005-0000-0000-000041070000}"/>
    <cellStyle name="Currency 4 7 3" xfId="1389" xr:uid="{00000000-0005-0000-0000-0000E6040000}"/>
    <cellStyle name="Currency 4 7 3 2" xfId="3038" xr:uid="{00000000-0005-0000-0000-0000E7040000}"/>
    <cellStyle name="Currency 4 7 3 2 2" xfId="9497" xr:uid="{00000000-0005-0000-0000-00004F070000}"/>
    <cellStyle name="Currency 4 7 3 2 3" xfId="17575" xr:uid="{00000000-0005-0000-0000-00004F070000}"/>
    <cellStyle name="Currency 4 7 3 3" xfId="4701" xr:uid="{00000000-0005-0000-0000-0000E8040000}"/>
    <cellStyle name="Currency 4 7 3 3 2" xfId="11088" xr:uid="{00000000-0005-0000-0000-000050070000}"/>
    <cellStyle name="Currency 4 7 3 3 3" xfId="19166" xr:uid="{00000000-0005-0000-0000-000050070000}"/>
    <cellStyle name="Currency 4 7 3 4" xfId="7902" xr:uid="{00000000-0005-0000-0000-000051070000}"/>
    <cellStyle name="Currency 4 7 3 4 2" xfId="15980" xr:uid="{00000000-0005-0000-0000-000051070000}"/>
    <cellStyle name="Currency 4 7 3 5" xfId="6292" xr:uid="{00000000-0005-0000-0000-00004E070000}"/>
    <cellStyle name="Currency 4 7 3 6" xfId="14372" xr:uid="{00000000-0005-0000-0000-00004E070000}"/>
    <cellStyle name="Currency 4 7 4" xfId="1915" xr:uid="{00000000-0005-0000-0000-0000E9040000}"/>
    <cellStyle name="Currency 4 7 4 2" xfId="3565" xr:uid="{00000000-0005-0000-0000-0000EA040000}"/>
    <cellStyle name="Currency 4 7 4 2 2" xfId="10024" xr:uid="{00000000-0005-0000-0000-000053070000}"/>
    <cellStyle name="Currency 4 7 4 2 3" xfId="18102" xr:uid="{00000000-0005-0000-0000-000053070000}"/>
    <cellStyle name="Currency 4 7 4 3" xfId="5228" xr:uid="{00000000-0005-0000-0000-0000EB040000}"/>
    <cellStyle name="Currency 4 7 4 3 2" xfId="11615" xr:uid="{00000000-0005-0000-0000-000054070000}"/>
    <cellStyle name="Currency 4 7 4 3 3" xfId="19693" xr:uid="{00000000-0005-0000-0000-000054070000}"/>
    <cellStyle name="Currency 4 7 4 4" xfId="8429" xr:uid="{00000000-0005-0000-0000-000055070000}"/>
    <cellStyle name="Currency 4 7 4 4 2" xfId="16507" xr:uid="{00000000-0005-0000-0000-000055070000}"/>
    <cellStyle name="Currency 4 7 4 5" xfId="6819" xr:uid="{00000000-0005-0000-0000-000052070000}"/>
    <cellStyle name="Currency 4 7 4 6" xfId="14899" xr:uid="{00000000-0005-0000-0000-000052070000}"/>
    <cellStyle name="Currency 4 7 5" xfId="2461" xr:uid="{00000000-0005-0000-0000-0000EC040000}"/>
    <cellStyle name="Currency 4 7 5 2" xfId="8975" xr:uid="{00000000-0005-0000-0000-000056070000}"/>
    <cellStyle name="Currency 4 7 5 3" xfId="17053" xr:uid="{00000000-0005-0000-0000-000056070000}"/>
    <cellStyle name="Currency 4 7 6" xfId="4174" xr:uid="{00000000-0005-0000-0000-0000ED040000}"/>
    <cellStyle name="Currency 4 7 6 2" xfId="10561" xr:uid="{00000000-0005-0000-0000-000057070000}"/>
    <cellStyle name="Currency 4 7 6 3" xfId="18639" xr:uid="{00000000-0005-0000-0000-000057070000}"/>
    <cellStyle name="Currency 4 7 7" xfId="7375" xr:uid="{00000000-0005-0000-0000-000058070000}"/>
    <cellStyle name="Currency 4 7 7 2" xfId="15453" xr:uid="{00000000-0005-0000-0000-000058070000}"/>
    <cellStyle name="Currency 4 7 8" xfId="12165" xr:uid="{00000000-0005-0000-0000-000059070000}"/>
    <cellStyle name="Currency 4 7 8 2" xfId="20240" xr:uid="{00000000-0005-0000-0000-000059070000}"/>
    <cellStyle name="Currency 4 7 9" xfId="13559" xr:uid="{00000000-0005-0000-0000-00005A070000}"/>
    <cellStyle name="Currency 4 7 9 2" xfId="21556" xr:uid="{00000000-0005-0000-0000-00005A070000}"/>
    <cellStyle name="Currency 4 8" xfId="401" xr:uid="{00000000-0005-0000-0000-000090010000}"/>
    <cellStyle name="Currency 4 8 10" xfId="5766" xr:uid="{00000000-0005-0000-0000-00005B070000}"/>
    <cellStyle name="Currency 4 8 11" xfId="13846" xr:uid="{00000000-0005-0000-0000-00005B070000}"/>
    <cellStyle name="Currency 4 8 2" xfId="996" xr:uid="{00000000-0005-0000-0000-0000EF040000}"/>
    <cellStyle name="Currency 4 8 2 2" xfId="1639" xr:uid="{00000000-0005-0000-0000-0000F0040000}"/>
    <cellStyle name="Currency 4 8 2 2 2" xfId="3288" xr:uid="{00000000-0005-0000-0000-0000F1040000}"/>
    <cellStyle name="Currency 4 8 2 2 2 2" xfId="9747" xr:uid="{00000000-0005-0000-0000-00005E070000}"/>
    <cellStyle name="Currency 4 8 2 2 2 3" xfId="17825" xr:uid="{00000000-0005-0000-0000-00005E070000}"/>
    <cellStyle name="Currency 4 8 2 2 3" xfId="4951" xr:uid="{00000000-0005-0000-0000-0000F2040000}"/>
    <cellStyle name="Currency 4 8 2 2 3 2" xfId="11338" xr:uid="{00000000-0005-0000-0000-00005F070000}"/>
    <cellStyle name="Currency 4 8 2 2 3 3" xfId="19416" xr:uid="{00000000-0005-0000-0000-00005F070000}"/>
    <cellStyle name="Currency 4 8 2 2 4" xfId="8152" xr:uid="{00000000-0005-0000-0000-000060070000}"/>
    <cellStyle name="Currency 4 8 2 2 4 2" xfId="16230" xr:uid="{00000000-0005-0000-0000-000060070000}"/>
    <cellStyle name="Currency 4 8 2 2 5" xfId="6542" xr:uid="{00000000-0005-0000-0000-00005D070000}"/>
    <cellStyle name="Currency 4 8 2 2 6" xfId="14622" xr:uid="{00000000-0005-0000-0000-00005D070000}"/>
    <cellStyle name="Currency 4 8 2 3" xfId="2165" xr:uid="{00000000-0005-0000-0000-0000F3040000}"/>
    <cellStyle name="Currency 4 8 2 3 2" xfId="3815" xr:uid="{00000000-0005-0000-0000-0000F4040000}"/>
    <cellStyle name="Currency 4 8 2 3 2 2" xfId="10274" xr:uid="{00000000-0005-0000-0000-000062070000}"/>
    <cellStyle name="Currency 4 8 2 3 2 3" xfId="18352" xr:uid="{00000000-0005-0000-0000-000062070000}"/>
    <cellStyle name="Currency 4 8 2 3 3" xfId="5478" xr:uid="{00000000-0005-0000-0000-0000F5040000}"/>
    <cellStyle name="Currency 4 8 2 3 3 2" xfId="11865" xr:uid="{00000000-0005-0000-0000-000063070000}"/>
    <cellStyle name="Currency 4 8 2 3 3 3" xfId="19943" xr:uid="{00000000-0005-0000-0000-000063070000}"/>
    <cellStyle name="Currency 4 8 2 3 4" xfId="8679" xr:uid="{00000000-0005-0000-0000-000064070000}"/>
    <cellStyle name="Currency 4 8 2 3 4 2" xfId="16757" xr:uid="{00000000-0005-0000-0000-000064070000}"/>
    <cellStyle name="Currency 4 8 2 3 5" xfId="7069" xr:uid="{00000000-0005-0000-0000-000061070000}"/>
    <cellStyle name="Currency 4 8 2 3 6" xfId="15149" xr:uid="{00000000-0005-0000-0000-000061070000}"/>
    <cellStyle name="Currency 4 8 2 4" xfId="2761" xr:uid="{00000000-0005-0000-0000-0000F6040000}"/>
    <cellStyle name="Currency 4 8 2 4 2" xfId="9250" xr:uid="{00000000-0005-0000-0000-000065070000}"/>
    <cellStyle name="Currency 4 8 2 4 3" xfId="17328" xr:uid="{00000000-0005-0000-0000-000065070000}"/>
    <cellStyle name="Currency 4 8 2 5" xfId="4424" xr:uid="{00000000-0005-0000-0000-0000F7040000}"/>
    <cellStyle name="Currency 4 8 2 5 2" xfId="10811" xr:uid="{00000000-0005-0000-0000-000066070000}"/>
    <cellStyle name="Currency 4 8 2 5 3" xfId="18889" xr:uid="{00000000-0005-0000-0000-000066070000}"/>
    <cellStyle name="Currency 4 8 2 6" xfId="7625" xr:uid="{00000000-0005-0000-0000-000067070000}"/>
    <cellStyle name="Currency 4 8 2 6 2" xfId="15703" xr:uid="{00000000-0005-0000-0000-000067070000}"/>
    <cellStyle name="Currency 4 8 2 7" xfId="12695" xr:uid="{00000000-0005-0000-0000-000068070000}"/>
    <cellStyle name="Currency 4 8 2 7 2" xfId="20759" xr:uid="{00000000-0005-0000-0000-000068070000}"/>
    <cellStyle name="Currency 4 8 2 8" xfId="6015" xr:uid="{00000000-0005-0000-0000-00005C070000}"/>
    <cellStyle name="Currency 4 8 2 9" xfId="14095" xr:uid="{00000000-0005-0000-0000-00005C070000}"/>
    <cellStyle name="Currency 4 8 3" xfId="1390" xr:uid="{00000000-0005-0000-0000-0000F8040000}"/>
    <cellStyle name="Currency 4 8 3 2" xfId="3039" xr:uid="{00000000-0005-0000-0000-0000F9040000}"/>
    <cellStyle name="Currency 4 8 3 2 2" xfId="9498" xr:uid="{00000000-0005-0000-0000-00006A070000}"/>
    <cellStyle name="Currency 4 8 3 2 3" xfId="17576" xr:uid="{00000000-0005-0000-0000-00006A070000}"/>
    <cellStyle name="Currency 4 8 3 3" xfId="4702" xr:uid="{00000000-0005-0000-0000-0000FA040000}"/>
    <cellStyle name="Currency 4 8 3 3 2" xfId="11089" xr:uid="{00000000-0005-0000-0000-00006B070000}"/>
    <cellStyle name="Currency 4 8 3 3 3" xfId="19167" xr:uid="{00000000-0005-0000-0000-00006B070000}"/>
    <cellStyle name="Currency 4 8 3 4" xfId="7903" xr:uid="{00000000-0005-0000-0000-00006C070000}"/>
    <cellStyle name="Currency 4 8 3 4 2" xfId="15981" xr:uid="{00000000-0005-0000-0000-00006C070000}"/>
    <cellStyle name="Currency 4 8 3 5" xfId="6293" xr:uid="{00000000-0005-0000-0000-000069070000}"/>
    <cellStyle name="Currency 4 8 3 6" xfId="14373" xr:uid="{00000000-0005-0000-0000-000069070000}"/>
    <cellStyle name="Currency 4 8 4" xfId="1916" xr:uid="{00000000-0005-0000-0000-0000FB040000}"/>
    <cellStyle name="Currency 4 8 4 2" xfId="3566" xr:uid="{00000000-0005-0000-0000-0000FC040000}"/>
    <cellStyle name="Currency 4 8 4 2 2" xfId="10025" xr:uid="{00000000-0005-0000-0000-00006E070000}"/>
    <cellStyle name="Currency 4 8 4 2 3" xfId="18103" xr:uid="{00000000-0005-0000-0000-00006E070000}"/>
    <cellStyle name="Currency 4 8 4 3" xfId="5229" xr:uid="{00000000-0005-0000-0000-0000FD040000}"/>
    <cellStyle name="Currency 4 8 4 3 2" xfId="11616" xr:uid="{00000000-0005-0000-0000-00006F070000}"/>
    <cellStyle name="Currency 4 8 4 3 3" xfId="19694" xr:uid="{00000000-0005-0000-0000-00006F070000}"/>
    <cellStyle name="Currency 4 8 4 4" xfId="8430" xr:uid="{00000000-0005-0000-0000-000070070000}"/>
    <cellStyle name="Currency 4 8 4 4 2" xfId="16508" xr:uid="{00000000-0005-0000-0000-000070070000}"/>
    <cellStyle name="Currency 4 8 4 5" xfId="6820" xr:uid="{00000000-0005-0000-0000-00006D070000}"/>
    <cellStyle name="Currency 4 8 4 6" xfId="14900" xr:uid="{00000000-0005-0000-0000-00006D070000}"/>
    <cellStyle name="Currency 4 8 5" xfId="2462" xr:uid="{00000000-0005-0000-0000-0000FE040000}"/>
    <cellStyle name="Currency 4 8 5 2" xfId="8976" xr:uid="{00000000-0005-0000-0000-000071070000}"/>
    <cellStyle name="Currency 4 8 5 3" xfId="17054" xr:uid="{00000000-0005-0000-0000-000071070000}"/>
    <cellStyle name="Currency 4 8 6" xfId="4175" xr:uid="{00000000-0005-0000-0000-0000FF040000}"/>
    <cellStyle name="Currency 4 8 6 2" xfId="10562" xr:uid="{00000000-0005-0000-0000-000072070000}"/>
    <cellStyle name="Currency 4 8 6 3" xfId="18640" xr:uid="{00000000-0005-0000-0000-000072070000}"/>
    <cellStyle name="Currency 4 8 7" xfId="7376" xr:uid="{00000000-0005-0000-0000-000073070000}"/>
    <cellStyle name="Currency 4 8 7 2" xfId="15454" xr:uid="{00000000-0005-0000-0000-000073070000}"/>
    <cellStyle name="Currency 4 8 8" xfId="12166" xr:uid="{00000000-0005-0000-0000-000074070000}"/>
    <cellStyle name="Currency 4 8 8 2" xfId="20241" xr:uid="{00000000-0005-0000-0000-000074070000}"/>
    <cellStyle name="Currency 4 8 9" xfId="13560" xr:uid="{00000000-0005-0000-0000-000075070000}"/>
    <cellStyle name="Currency 4 8 9 2" xfId="21557" xr:uid="{00000000-0005-0000-0000-000075070000}"/>
    <cellStyle name="Currency 4 9" xfId="402" xr:uid="{00000000-0005-0000-0000-000091010000}"/>
    <cellStyle name="Currency 4 9 10" xfId="14087" xr:uid="{00000000-0005-0000-0000-000076070000}"/>
    <cellStyle name="Currency 4 9 2" xfId="1631" xr:uid="{00000000-0005-0000-0000-000001050000}"/>
    <cellStyle name="Currency 4 9 2 2" xfId="3280" xr:uid="{00000000-0005-0000-0000-000002050000}"/>
    <cellStyle name="Currency 4 9 2 2 2" xfId="9739" xr:uid="{00000000-0005-0000-0000-000078070000}"/>
    <cellStyle name="Currency 4 9 2 2 3" xfId="17817" xr:uid="{00000000-0005-0000-0000-000078070000}"/>
    <cellStyle name="Currency 4 9 2 3" xfId="4943" xr:uid="{00000000-0005-0000-0000-000003050000}"/>
    <cellStyle name="Currency 4 9 2 3 2" xfId="11330" xr:uid="{00000000-0005-0000-0000-000079070000}"/>
    <cellStyle name="Currency 4 9 2 3 3" xfId="19408" xr:uid="{00000000-0005-0000-0000-000079070000}"/>
    <cellStyle name="Currency 4 9 2 4" xfId="8144" xr:uid="{00000000-0005-0000-0000-00007A070000}"/>
    <cellStyle name="Currency 4 9 2 4 2" xfId="16222" xr:uid="{00000000-0005-0000-0000-00007A070000}"/>
    <cellStyle name="Currency 4 9 2 5" xfId="12959" xr:uid="{00000000-0005-0000-0000-00007B070000}"/>
    <cellStyle name="Currency 4 9 2 5 2" xfId="20997" xr:uid="{00000000-0005-0000-0000-00007B070000}"/>
    <cellStyle name="Currency 4 9 2 6" xfId="6534" xr:uid="{00000000-0005-0000-0000-000077070000}"/>
    <cellStyle name="Currency 4 9 2 7" xfId="14614" xr:uid="{00000000-0005-0000-0000-000077070000}"/>
    <cellStyle name="Currency 4 9 3" xfId="2157" xr:uid="{00000000-0005-0000-0000-000004050000}"/>
    <cellStyle name="Currency 4 9 3 2" xfId="3807" xr:uid="{00000000-0005-0000-0000-000005050000}"/>
    <cellStyle name="Currency 4 9 3 2 2" xfId="10266" xr:uid="{00000000-0005-0000-0000-00007D070000}"/>
    <cellStyle name="Currency 4 9 3 2 3" xfId="18344" xr:uid="{00000000-0005-0000-0000-00007D070000}"/>
    <cellStyle name="Currency 4 9 3 3" xfId="5470" xr:uid="{00000000-0005-0000-0000-000006050000}"/>
    <cellStyle name="Currency 4 9 3 3 2" xfId="11857" xr:uid="{00000000-0005-0000-0000-00007E070000}"/>
    <cellStyle name="Currency 4 9 3 3 3" xfId="19935" xr:uid="{00000000-0005-0000-0000-00007E070000}"/>
    <cellStyle name="Currency 4 9 3 4" xfId="8671" xr:uid="{00000000-0005-0000-0000-00007F070000}"/>
    <cellStyle name="Currency 4 9 3 4 2" xfId="16749" xr:uid="{00000000-0005-0000-0000-00007F070000}"/>
    <cellStyle name="Currency 4 9 3 5" xfId="7061" xr:uid="{00000000-0005-0000-0000-00007C070000}"/>
    <cellStyle name="Currency 4 9 3 6" xfId="15141" xr:uid="{00000000-0005-0000-0000-00007C070000}"/>
    <cellStyle name="Currency 4 9 4" xfId="2463" xr:uid="{00000000-0005-0000-0000-000007050000}"/>
    <cellStyle name="Currency 4 9 4 2" xfId="8977" xr:uid="{00000000-0005-0000-0000-000080070000}"/>
    <cellStyle name="Currency 4 9 4 3" xfId="17055" xr:uid="{00000000-0005-0000-0000-000080070000}"/>
    <cellStyle name="Currency 4 9 5" xfId="4416" xr:uid="{00000000-0005-0000-0000-000008050000}"/>
    <cellStyle name="Currency 4 9 5 2" xfId="10803" xr:uid="{00000000-0005-0000-0000-000081070000}"/>
    <cellStyle name="Currency 4 9 5 3" xfId="18881" xr:uid="{00000000-0005-0000-0000-000081070000}"/>
    <cellStyle name="Currency 4 9 6" xfId="7617" xr:uid="{00000000-0005-0000-0000-000082070000}"/>
    <cellStyle name="Currency 4 9 6 2" xfId="15695" xr:uid="{00000000-0005-0000-0000-000082070000}"/>
    <cellStyle name="Currency 4 9 7" xfId="12167" xr:uid="{00000000-0005-0000-0000-000083070000}"/>
    <cellStyle name="Currency 4 9 7 2" xfId="20242" xr:uid="{00000000-0005-0000-0000-000083070000}"/>
    <cellStyle name="Currency 4 9 8" xfId="13561" xr:uid="{00000000-0005-0000-0000-000084070000}"/>
    <cellStyle name="Currency 4 9 8 2" xfId="21558" xr:uid="{00000000-0005-0000-0000-000084070000}"/>
    <cellStyle name="Currency 4 9 9" xfId="6007" xr:uid="{00000000-0005-0000-0000-000076070000}"/>
    <cellStyle name="Currency 5" xfId="403" xr:uid="{00000000-0005-0000-0000-000092010000}"/>
    <cellStyle name="Currency 5 10" xfId="12168" xr:uid="{00000000-0005-0000-0000-000086070000}"/>
    <cellStyle name="Currency 5 10 2" xfId="20243" xr:uid="{00000000-0005-0000-0000-000086070000}"/>
    <cellStyle name="Currency 5 11" xfId="13562" xr:uid="{00000000-0005-0000-0000-000087070000}"/>
    <cellStyle name="Currency 5 11 2" xfId="21559" xr:uid="{00000000-0005-0000-0000-000087070000}"/>
    <cellStyle name="Currency 5 12" xfId="5767" xr:uid="{00000000-0005-0000-0000-000085070000}"/>
    <cellStyle name="Currency 5 13" xfId="13847" xr:uid="{00000000-0005-0000-0000-000085070000}"/>
    <cellStyle name="Currency 5 2" xfId="404" xr:uid="{00000000-0005-0000-0000-000093010000}"/>
    <cellStyle name="Currency 5 2 10" xfId="5768" xr:uid="{00000000-0005-0000-0000-000088070000}"/>
    <cellStyle name="Currency 5 2 11" xfId="13848" xr:uid="{00000000-0005-0000-0000-000088070000}"/>
    <cellStyle name="Currency 5 2 2" xfId="405" xr:uid="{00000000-0005-0000-0000-000094010000}"/>
    <cellStyle name="Currency 5 2 2 10" xfId="14097" xr:uid="{00000000-0005-0000-0000-000089070000}"/>
    <cellStyle name="Currency 5 2 2 2" xfId="1641" xr:uid="{00000000-0005-0000-0000-00000C050000}"/>
    <cellStyle name="Currency 5 2 2 2 2" xfId="3290" xr:uid="{00000000-0005-0000-0000-00000D050000}"/>
    <cellStyle name="Currency 5 2 2 2 2 2" xfId="12961" xr:uid="{00000000-0005-0000-0000-00008C070000}"/>
    <cellStyle name="Currency 5 2 2 2 2 2 2" xfId="20999" xr:uid="{00000000-0005-0000-0000-00008C070000}"/>
    <cellStyle name="Currency 5 2 2 2 2 3" xfId="9749" xr:uid="{00000000-0005-0000-0000-00008B070000}"/>
    <cellStyle name="Currency 5 2 2 2 2 4" xfId="17827" xr:uid="{00000000-0005-0000-0000-00008B070000}"/>
    <cellStyle name="Currency 5 2 2 2 3" xfId="4953" xr:uid="{00000000-0005-0000-0000-00000E050000}"/>
    <cellStyle name="Currency 5 2 2 2 3 2" xfId="11340" xr:uid="{00000000-0005-0000-0000-00008D070000}"/>
    <cellStyle name="Currency 5 2 2 2 3 3" xfId="19418" xr:uid="{00000000-0005-0000-0000-00008D070000}"/>
    <cellStyle name="Currency 5 2 2 2 4" xfId="8154" xr:uid="{00000000-0005-0000-0000-00008E070000}"/>
    <cellStyle name="Currency 5 2 2 2 4 2" xfId="16232" xr:uid="{00000000-0005-0000-0000-00008E070000}"/>
    <cellStyle name="Currency 5 2 2 2 5" xfId="12469" xr:uid="{00000000-0005-0000-0000-00008F070000}"/>
    <cellStyle name="Currency 5 2 2 2 5 2" xfId="20538" xr:uid="{00000000-0005-0000-0000-00008F070000}"/>
    <cellStyle name="Currency 5 2 2 2 6" xfId="6544" xr:uid="{00000000-0005-0000-0000-00008A070000}"/>
    <cellStyle name="Currency 5 2 2 2 7" xfId="14624" xr:uid="{00000000-0005-0000-0000-00008A070000}"/>
    <cellStyle name="Currency 5 2 2 3" xfId="2167" xr:uid="{00000000-0005-0000-0000-00000F050000}"/>
    <cellStyle name="Currency 5 2 2 3 2" xfId="3817" xr:uid="{00000000-0005-0000-0000-000010050000}"/>
    <cellStyle name="Currency 5 2 2 3 2 2" xfId="10276" xr:uid="{00000000-0005-0000-0000-000091070000}"/>
    <cellStyle name="Currency 5 2 2 3 2 3" xfId="18354" xr:uid="{00000000-0005-0000-0000-000091070000}"/>
    <cellStyle name="Currency 5 2 2 3 3" xfId="5480" xr:uid="{00000000-0005-0000-0000-000011050000}"/>
    <cellStyle name="Currency 5 2 2 3 3 2" xfId="11867" xr:uid="{00000000-0005-0000-0000-000092070000}"/>
    <cellStyle name="Currency 5 2 2 3 3 3" xfId="19945" xr:uid="{00000000-0005-0000-0000-000092070000}"/>
    <cellStyle name="Currency 5 2 2 3 4" xfId="8681" xr:uid="{00000000-0005-0000-0000-000093070000}"/>
    <cellStyle name="Currency 5 2 2 3 4 2" xfId="16759" xr:uid="{00000000-0005-0000-0000-000093070000}"/>
    <cellStyle name="Currency 5 2 2 3 5" xfId="12962" xr:uid="{00000000-0005-0000-0000-000094070000}"/>
    <cellStyle name="Currency 5 2 2 3 5 2" xfId="21000" xr:uid="{00000000-0005-0000-0000-000094070000}"/>
    <cellStyle name="Currency 5 2 2 3 6" xfId="7071" xr:uid="{00000000-0005-0000-0000-000090070000}"/>
    <cellStyle name="Currency 5 2 2 3 7" xfId="15151" xr:uid="{00000000-0005-0000-0000-000090070000}"/>
    <cellStyle name="Currency 5 2 2 4" xfId="2466" xr:uid="{00000000-0005-0000-0000-000012050000}"/>
    <cellStyle name="Currency 5 2 2 4 2" xfId="12960" xr:uid="{00000000-0005-0000-0000-000096070000}"/>
    <cellStyle name="Currency 5 2 2 4 2 2" xfId="20998" xr:uid="{00000000-0005-0000-0000-000096070000}"/>
    <cellStyle name="Currency 5 2 2 4 3" xfId="8980" xr:uid="{00000000-0005-0000-0000-000095070000}"/>
    <cellStyle name="Currency 5 2 2 4 4" xfId="17058" xr:uid="{00000000-0005-0000-0000-000095070000}"/>
    <cellStyle name="Currency 5 2 2 5" xfId="4426" xr:uid="{00000000-0005-0000-0000-000013050000}"/>
    <cellStyle name="Currency 5 2 2 5 2" xfId="10813" xr:uid="{00000000-0005-0000-0000-000097070000}"/>
    <cellStyle name="Currency 5 2 2 5 3" xfId="18891" xr:uid="{00000000-0005-0000-0000-000097070000}"/>
    <cellStyle name="Currency 5 2 2 6" xfId="7627" xr:uid="{00000000-0005-0000-0000-000098070000}"/>
    <cellStyle name="Currency 5 2 2 6 2" xfId="15705" xr:uid="{00000000-0005-0000-0000-000098070000}"/>
    <cellStyle name="Currency 5 2 2 7" xfId="12170" xr:uid="{00000000-0005-0000-0000-000099070000}"/>
    <cellStyle name="Currency 5 2 2 7 2" xfId="20245" xr:uid="{00000000-0005-0000-0000-000099070000}"/>
    <cellStyle name="Currency 5 2 2 8" xfId="13564" xr:uid="{00000000-0005-0000-0000-00009A070000}"/>
    <cellStyle name="Currency 5 2 2 8 2" xfId="21561" xr:uid="{00000000-0005-0000-0000-00009A070000}"/>
    <cellStyle name="Currency 5 2 2 9" xfId="6017" xr:uid="{00000000-0005-0000-0000-000089070000}"/>
    <cellStyle name="Currency 5 2 3" xfId="1392" xr:uid="{00000000-0005-0000-0000-000014050000}"/>
    <cellStyle name="Currency 5 2 3 2" xfId="3041" xr:uid="{00000000-0005-0000-0000-000015050000}"/>
    <cellStyle name="Currency 5 2 3 2 2" xfId="12963" xr:uid="{00000000-0005-0000-0000-00009D070000}"/>
    <cellStyle name="Currency 5 2 3 2 2 2" xfId="21001" xr:uid="{00000000-0005-0000-0000-00009D070000}"/>
    <cellStyle name="Currency 5 2 3 2 3" xfId="9500" xr:uid="{00000000-0005-0000-0000-00009C070000}"/>
    <cellStyle name="Currency 5 2 3 2 4" xfId="17578" xr:uid="{00000000-0005-0000-0000-00009C070000}"/>
    <cellStyle name="Currency 5 2 3 3" xfId="4704" xr:uid="{00000000-0005-0000-0000-000016050000}"/>
    <cellStyle name="Currency 5 2 3 3 2" xfId="11091" xr:uid="{00000000-0005-0000-0000-00009E070000}"/>
    <cellStyle name="Currency 5 2 3 3 3" xfId="19169" xr:uid="{00000000-0005-0000-0000-00009E070000}"/>
    <cellStyle name="Currency 5 2 3 4" xfId="7905" xr:uid="{00000000-0005-0000-0000-00009F070000}"/>
    <cellStyle name="Currency 5 2 3 4 2" xfId="15983" xr:uid="{00000000-0005-0000-0000-00009F070000}"/>
    <cellStyle name="Currency 5 2 3 5" xfId="12468" xr:uid="{00000000-0005-0000-0000-0000A0070000}"/>
    <cellStyle name="Currency 5 2 3 5 2" xfId="20537" xr:uid="{00000000-0005-0000-0000-0000A0070000}"/>
    <cellStyle name="Currency 5 2 3 6" xfId="6295" xr:uid="{00000000-0005-0000-0000-00009B070000}"/>
    <cellStyle name="Currency 5 2 3 7" xfId="14375" xr:uid="{00000000-0005-0000-0000-00009B070000}"/>
    <cellStyle name="Currency 5 2 4" xfId="1918" xr:uid="{00000000-0005-0000-0000-000017050000}"/>
    <cellStyle name="Currency 5 2 4 2" xfId="3568" xr:uid="{00000000-0005-0000-0000-000018050000}"/>
    <cellStyle name="Currency 5 2 4 2 2" xfId="10027" xr:uid="{00000000-0005-0000-0000-0000A2070000}"/>
    <cellStyle name="Currency 5 2 4 2 3" xfId="18105" xr:uid="{00000000-0005-0000-0000-0000A2070000}"/>
    <cellStyle name="Currency 5 2 4 3" xfId="5231" xr:uid="{00000000-0005-0000-0000-000019050000}"/>
    <cellStyle name="Currency 5 2 4 3 2" xfId="11618" xr:uid="{00000000-0005-0000-0000-0000A3070000}"/>
    <cellStyle name="Currency 5 2 4 3 3" xfId="19696" xr:uid="{00000000-0005-0000-0000-0000A3070000}"/>
    <cellStyle name="Currency 5 2 4 4" xfId="8432" xr:uid="{00000000-0005-0000-0000-0000A4070000}"/>
    <cellStyle name="Currency 5 2 4 4 2" xfId="16510" xr:uid="{00000000-0005-0000-0000-0000A4070000}"/>
    <cellStyle name="Currency 5 2 4 5" xfId="12964" xr:uid="{00000000-0005-0000-0000-0000A5070000}"/>
    <cellStyle name="Currency 5 2 4 5 2" xfId="21002" xr:uid="{00000000-0005-0000-0000-0000A5070000}"/>
    <cellStyle name="Currency 5 2 4 6" xfId="6822" xr:uid="{00000000-0005-0000-0000-0000A1070000}"/>
    <cellStyle name="Currency 5 2 4 7" xfId="14902" xr:uid="{00000000-0005-0000-0000-0000A1070000}"/>
    <cellStyle name="Currency 5 2 5" xfId="2465" xr:uid="{00000000-0005-0000-0000-00001A050000}"/>
    <cellStyle name="Currency 5 2 5 2" xfId="12697" xr:uid="{00000000-0005-0000-0000-0000A7070000}"/>
    <cellStyle name="Currency 5 2 5 2 2" xfId="20761" xr:uid="{00000000-0005-0000-0000-0000A7070000}"/>
    <cellStyle name="Currency 5 2 5 3" xfId="8979" xr:uid="{00000000-0005-0000-0000-0000A6070000}"/>
    <cellStyle name="Currency 5 2 5 4" xfId="17057" xr:uid="{00000000-0005-0000-0000-0000A6070000}"/>
    <cellStyle name="Currency 5 2 6" xfId="4177" xr:uid="{00000000-0005-0000-0000-00001B050000}"/>
    <cellStyle name="Currency 5 2 6 2" xfId="10564" xr:uid="{00000000-0005-0000-0000-0000A8070000}"/>
    <cellStyle name="Currency 5 2 6 3" xfId="18642" xr:uid="{00000000-0005-0000-0000-0000A8070000}"/>
    <cellStyle name="Currency 5 2 7" xfId="7378" xr:uid="{00000000-0005-0000-0000-0000A9070000}"/>
    <cellStyle name="Currency 5 2 7 2" xfId="15456" xr:uid="{00000000-0005-0000-0000-0000A9070000}"/>
    <cellStyle name="Currency 5 2 8" xfId="12169" xr:uid="{00000000-0005-0000-0000-0000AA070000}"/>
    <cellStyle name="Currency 5 2 8 2" xfId="20244" xr:uid="{00000000-0005-0000-0000-0000AA070000}"/>
    <cellStyle name="Currency 5 2 9" xfId="13563" xr:uid="{00000000-0005-0000-0000-0000AB070000}"/>
    <cellStyle name="Currency 5 2 9 2" xfId="21560" xr:uid="{00000000-0005-0000-0000-0000AB070000}"/>
    <cellStyle name="Currency 5 3" xfId="406" xr:uid="{00000000-0005-0000-0000-000095010000}"/>
    <cellStyle name="Currency 5 3 10" xfId="14096" xr:uid="{00000000-0005-0000-0000-0000AC070000}"/>
    <cellStyle name="Currency 5 3 2" xfId="1640" xr:uid="{00000000-0005-0000-0000-00001D050000}"/>
    <cellStyle name="Currency 5 3 2 2" xfId="3289" xr:uid="{00000000-0005-0000-0000-00001E050000}"/>
    <cellStyle name="Currency 5 3 2 2 2" xfId="12966" xr:uid="{00000000-0005-0000-0000-0000AF070000}"/>
    <cellStyle name="Currency 5 3 2 2 2 2" xfId="21004" xr:uid="{00000000-0005-0000-0000-0000AF070000}"/>
    <cellStyle name="Currency 5 3 2 2 3" xfId="9748" xr:uid="{00000000-0005-0000-0000-0000AE070000}"/>
    <cellStyle name="Currency 5 3 2 2 4" xfId="17826" xr:uid="{00000000-0005-0000-0000-0000AE070000}"/>
    <cellStyle name="Currency 5 3 2 3" xfId="4952" xr:uid="{00000000-0005-0000-0000-00001F050000}"/>
    <cellStyle name="Currency 5 3 2 3 2" xfId="11339" xr:uid="{00000000-0005-0000-0000-0000B0070000}"/>
    <cellStyle name="Currency 5 3 2 3 3" xfId="19417" xr:uid="{00000000-0005-0000-0000-0000B0070000}"/>
    <cellStyle name="Currency 5 3 2 4" xfId="8153" xr:uid="{00000000-0005-0000-0000-0000B1070000}"/>
    <cellStyle name="Currency 5 3 2 4 2" xfId="16231" xr:uid="{00000000-0005-0000-0000-0000B1070000}"/>
    <cellStyle name="Currency 5 3 2 5" xfId="12470" xr:uid="{00000000-0005-0000-0000-0000B2070000}"/>
    <cellStyle name="Currency 5 3 2 5 2" xfId="20539" xr:uid="{00000000-0005-0000-0000-0000B2070000}"/>
    <cellStyle name="Currency 5 3 2 6" xfId="6543" xr:uid="{00000000-0005-0000-0000-0000AD070000}"/>
    <cellStyle name="Currency 5 3 2 7" xfId="14623" xr:uid="{00000000-0005-0000-0000-0000AD070000}"/>
    <cellStyle name="Currency 5 3 3" xfId="2166" xr:uid="{00000000-0005-0000-0000-000020050000}"/>
    <cellStyle name="Currency 5 3 3 2" xfId="3816" xr:uid="{00000000-0005-0000-0000-000021050000}"/>
    <cellStyle name="Currency 5 3 3 2 2" xfId="10275" xr:uid="{00000000-0005-0000-0000-0000B4070000}"/>
    <cellStyle name="Currency 5 3 3 2 3" xfId="18353" xr:uid="{00000000-0005-0000-0000-0000B4070000}"/>
    <cellStyle name="Currency 5 3 3 3" xfId="5479" xr:uid="{00000000-0005-0000-0000-000022050000}"/>
    <cellStyle name="Currency 5 3 3 3 2" xfId="11866" xr:uid="{00000000-0005-0000-0000-0000B5070000}"/>
    <cellStyle name="Currency 5 3 3 3 3" xfId="19944" xr:uid="{00000000-0005-0000-0000-0000B5070000}"/>
    <cellStyle name="Currency 5 3 3 4" xfId="8680" xr:uid="{00000000-0005-0000-0000-0000B6070000}"/>
    <cellStyle name="Currency 5 3 3 4 2" xfId="16758" xr:uid="{00000000-0005-0000-0000-0000B6070000}"/>
    <cellStyle name="Currency 5 3 3 5" xfId="12967" xr:uid="{00000000-0005-0000-0000-0000B7070000}"/>
    <cellStyle name="Currency 5 3 3 5 2" xfId="21005" xr:uid="{00000000-0005-0000-0000-0000B7070000}"/>
    <cellStyle name="Currency 5 3 3 6" xfId="7070" xr:uid="{00000000-0005-0000-0000-0000B3070000}"/>
    <cellStyle name="Currency 5 3 3 7" xfId="15150" xr:uid="{00000000-0005-0000-0000-0000B3070000}"/>
    <cellStyle name="Currency 5 3 4" xfId="2467" xr:uid="{00000000-0005-0000-0000-000023050000}"/>
    <cellStyle name="Currency 5 3 4 2" xfId="12965" xr:uid="{00000000-0005-0000-0000-0000B9070000}"/>
    <cellStyle name="Currency 5 3 4 2 2" xfId="21003" xr:uid="{00000000-0005-0000-0000-0000B9070000}"/>
    <cellStyle name="Currency 5 3 4 3" xfId="8981" xr:uid="{00000000-0005-0000-0000-0000B8070000}"/>
    <cellStyle name="Currency 5 3 4 4" xfId="17059" xr:uid="{00000000-0005-0000-0000-0000B8070000}"/>
    <cellStyle name="Currency 5 3 5" xfId="4425" xr:uid="{00000000-0005-0000-0000-000024050000}"/>
    <cellStyle name="Currency 5 3 5 2" xfId="10812" xr:uid="{00000000-0005-0000-0000-0000BA070000}"/>
    <cellStyle name="Currency 5 3 5 3" xfId="18890" xr:uid="{00000000-0005-0000-0000-0000BA070000}"/>
    <cellStyle name="Currency 5 3 6" xfId="7626" xr:uid="{00000000-0005-0000-0000-0000BB070000}"/>
    <cellStyle name="Currency 5 3 6 2" xfId="15704" xr:uid="{00000000-0005-0000-0000-0000BB070000}"/>
    <cellStyle name="Currency 5 3 7" xfId="12171" xr:uid="{00000000-0005-0000-0000-0000BC070000}"/>
    <cellStyle name="Currency 5 3 7 2" xfId="20246" xr:uid="{00000000-0005-0000-0000-0000BC070000}"/>
    <cellStyle name="Currency 5 3 8" xfId="13565" xr:uid="{00000000-0005-0000-0000-0000BD070000}"/>
    <cellStyle name="Currency 5 3 8 2" xfId="21562" xr:uid="{00000000-0005-0000-0000-0000BD070000}"/>
    <cellStyle name="Currency 5 3 9" xfId="6016" xr:uid="{00000000-0005-0000-0000-0000AC070000}"/>
    <cellStyle name="Currency 5 4" xfId="1119" xr:uid="{00000000-0005-0000-0000-000025050000}"/>
    <cellStyle name="Currency 5 4 2" xfId="1777" xr:uid="{00000000-0005-0000-0000-000026050000}"/>
    <cellStyle name="Currency 5 4 2 2" xfId="3427" xr:uid="{00000000-0005-0000-0000-000027050000}"/>
    <cellStyle name="Currency 5 4 2 2 2" xfId="9886" xr:uid="{00000000-0005-0000-0000-0000C0070000}"/>
    <cellStyle name="Currency 5 4 2 2 3" xfId="17964" xr:uid="{00000000-0005-0000-0000-0000C0070000}"/>
    <cellStyle name="Currency 5 4 2 3" xfId="5090" xr:uid="{00000000-0005-0000-0000-000028050000}"/>
    <cellStyle name="Currency 5 4 2 3 2" xfId="11477" xr:uid="{00000000-0005-0000-0000-0000C1070000}"/>
    <cellStyle name="Currency 5 4 2 3 3" xfId="19555" xr:uid="{00000000-0005-0000-0000-0000C1070000}"/>
    <cellStyle name="Currency 5 4 2 4" xfId="8291" xr:uid="{00000000-0005-0000-0000-0000C2070000}"/>
    <cellStyle name="Currency 5 4 2 4 2" xfId="16369" xr:uid="{00000000-0005-0000-0000-0000C2070000}"/>
    <cellStyle name="Currency 5 4 2 5" xfId="12968" xr:uid="{00000000-0005-0000-0000-0000C3070000}"/>
    <cellStyle name="Currency 5 4 2 5 2" xfId="21006" xr:uid="{00000000-0005-0000-0000-0000C3070000}"/>
    <cellStyle name="Currency 5 4 2 6" xfId="6681" xr:uid="{00000000-0005-0000-0000-0000BF070000}"/>
    <cellStyle name="Currency 5 4 2 7" xfId="14761" xr:uid="{00000000-0005-0000-0000-0000BF070000}"/>
    <cellStyle name="Currency 5 4 3" xfId="2304" xr:uid="{00000000-0005-0000-0000-000029050000}"/>
    <cellStyle name="Currency 5 4 3 2" xfId="3954" xr:uid="{00000000-0005-0000-0000-00002A050000}"/>
    <cellStyle name="Currency 5 4 3 2 2" xfId="10413" xr:uid="{00000000-0005-0000-0000-0000C5070000}"/>
    <cellStyle name="Currency 5 4 3 2 3" xfId="18491" xr:uid="{00000000-0005-0000-0000-0000C5070000}"/>
    <cellStyle name="Currency 5 4 3 3" xfId="5617" xr:uid="{00000000-0005-0000-0000-00002B050000}"/>
    <cellStyle name="Currency 5 4 3 3 2" xfId="12004" xr:uid="{00000000-0005-0000-0000-0000C6070000}"/>
    <cellStyle name="Currency 5 4 3 3 3" xfId="20082" xr:uid="{00000000-0005-0000-0000-0000C6070000}"/>
    <cellStyle name="Currency 5 4 3 4" xfId="8818" xr:uid="{00000000-0005-0000-0000-0000C7070000}"/>
    <cellStyle name="Currency 5 4 3 4 2" xfId="16896" xr:uid="{00000000-0005-0000-0000-0000C7070000}"/>
    <cellStyle name="Currency 5 4 3 5" xfId="7208" xr:uid="{00000000-0005-0000-0000-0000C4070000}"/>
    <cellStyle name="Currency 5 4 3 6" xfId="15288" xr:uid="{00000000-0005-0000-0000-0000C4070000}"/>
    <cellStyle name="Currency 5 4 4" xfId="2870" xr:uid="{00000000-0005-0000-0000-00002C050000}"/>
    <cellStyle name="Currency 5 4 4 2" xfId="9359" xr:uid="{00000000-0005-0000-0000-0000C8070000}"/>
    <cellStyle name="Currency 5 4 4 3" xfId="17437" xr:uid="{00000000-0005-0000-0000-0000C8070000}"/>
    <cellStyle name="Currency 5 4 5" xfId="4563" xr:uid="{00000000-0005-0000-0000-00002D050000}"/>
    <cellStyle name="Currency 5 4 5 2" xfId="10950" xr:uid="{00000000-0005-0000-0000-0000C9070000}"/>
    <cellStyle name="Currency 5 4 5 3" xfId="19028" xr:uid="{00000000-0005-0000-0000-0000C9070000}"/>
    <cellStyle name="Currency 5 4 6" xfId="7764" xr:uid="{00000000-0005-0000-0000-0000CA070000}"/>
    <cellStyle name="Currency 5 4 6 2" xfId="15842" xr:uid="{00000000-0005-0000-0000-0000CA070000}"/>
    <cellStyle name="Currency 5 4 7" xfId="12467" xr:uid="{00000000-0005-0000-0000-0000CB070000}"/>
    <cellStyle name="Currency 5 4 7 2" xfId="20536" xr:uid="{00000000-0005-0000-0000-0000CB070000}"/>
    <cellStyle name="Currency 5 4 8" xfId="6154" xr:uid="{00000000-0005-0000-0000-0000BE070000}"/>
    <cellStyle name="Currency 5 4 9" xfId="14234" xr:uid="{00000000-0005-0000-0000-0000BE070000}"/>
    <cellStyle name="Currency 5 5" xfId="1391" xr:uid="{00000000-0005-0000-0000-00002E050000}"/>
    <cellStyle name="Currency 5 5 2" xfId="3040" xr:uid="{00000000-0005-0000-0000-00002F050000}"/>
    <cellStyle name="Currency 5 5 2 2" xfId="9499" xr:uid="{00000000-0005-0000-0000-0000CD070000}"/>
    <cellStyle name="Currency 5 5 2 3" xfId="17577" xr:uid="{00000000-0005-0000-0000-0000CD070000}"/>
    <cellStyle name="Currency 5 5 3" xfId="4703" xr:uid="{00000000-0005-0000-0000-000030050000}"/>
    <cellStyle name="Currency 5 5 3 2" xfId="11090" xr:uid="{00000000-0005-0000-0000-0000CE070000}"/>
    <cellStyle name="Currency 5 5 3 3" xfId="19168" xr:uid="{00000000-0005-0000-0000-0000CE070000}"/>
    <cellStyle name="Currency 5 5 4" xfId="7904" xr:uid="{00000000-0005-0000-0000-0000CF070000}"/>
    <cellStyle name="Currency 5 5 4 2" xfId="15982" xr:uid="{00000000-0005-0000-0000-0000CF070000}"/>
    <cellStyle name="Currency 5 5 5" xfId="12969" xr:uid="{00000000-0005-0000-0000-0000D0070000}"/>
    <cellStyle name="Currency 5 5 5 2" xfId="21007" xr:uid="{00000000-0005-0000-0000-0000D0070000}"/>
    <cellStyle name="Currency 5 5 6" xfId="6294" xr:uid="{00000000-0005-0000-0000-0000CC070000}"/>
    <cellStyle name="Currency 5 5 7" xfId="14374" xr:uid="{00000000-0005-0000-0000-0000CC070000}"/>
    <cellStyle name="Currency 5 6" xfId="1917" xr:uid="{00000000-0005-0000-0000-000031050000}"/>
    <cellStyle name="Currency 5 6 2" xfId="3567" xr:uid="{00000000-0005-0000-0000-000032050000}"/>
    <cellStyle name="Currency 5 6 2 2" xfId="10026" xr:uid="{00000000-0005-0000-0000-0000D2070000}"/>
    <cellStyle name="Currency 5 6 2 3" xfId="18104" xr:uid="{00000000-0005-0000-0000-0000D2070000}"/>
    <cellStyle name="Currency 5 6 3" xfId="5230" xr:uid="{00000000-0005-0000-0000-000033050000}"/>
    <cellStyle name="Currency 5 6 3 2" xfId="11617" xr:uid="{00000000-0005-0000-0000-0000D3070000}"/>
    <cellStyle name="Currency 5 6 3 3" xfId="19695" xr:uid="{00000000-0005-0000-0000-0000D3070000}"/>
    <cellStyle name="Currency 5 6 4" xfId="8431" xr:uid="{00000000-0005-0000-0000-0000D4070000}"/>
    <cellStyle name="Currency 5 6 4 2" xfId="16509" xr:uid="{00000000-0005-0000-0000-0000D4070000}"/>
    <cellStyle name="Currency 5 6 5" xfId="12696" xr:uid="{00000000-0005-0000-0000-0000D5070000}"/>
    <cellStyle name="Currency 5 6 5 2" xfId="20760" xr:uid="{00000000-0005-0000-0000-0000D5070000}"/>
    <cellStyle name="Currency 5 6 6" xfId="6821" xr:uid="{00000000-0005-0000-0000-0000D1070000}"/>
    <cellStyle name="Currency 5 6 7" xfId="14901" xr:uid="{00000000-0005-0000-0000-0000D1070000}"/>
    <cellStyle name="Currency 5 7" xfId="2464" xr:uid="{00000000-0005-0000-0000-000034050000}"/>
    <cellStyle name="Currency 5 7 2" xfId="8978" xr:uid="{00000000-0005-0000-0000-0000D6070000}"/>
    <cellStyle name="Currency 5 7 3" xfId="17056" xr:uid="{00000000-0005-0000-0000-0000D6070000}"/>
    <cellStyle name="Currency 5 8" xfId="4176" xr:uid="{00000000-0005-0000-0000-000035050000}"/>
    <cellStyle name="Currency 5 8 2" xfId="10563" xr:uid="{00000000-0005-0000-0000-0000D7070000}"/>
    <cellStyle name="Currency 5 8 3" xfId="18641" xr:uid="{00000000-0005-0000-0000-0000D7070000}"/>
    <cellStyle name="Currency 5 9" xfId="7377" xr:uid="{00000000-0005-0000-0000-0000D8070000}"/>
    <cellStyle name="Currency 5 9 2" xfId="15455" xr:uid="{00000000-0005-0000-0000-0000D8070000}"/>
    <cellStyle name="Currency 6" xfId="407" xr:uid="{00000000-0005-0000-0000-000096010000}"/>
    <cellStyle name="Currency 6 10" xfId="14086" xr:uid="{00000000-0005-0000-0000-0000D9070000}"/>
    <cellStyle name="Currency 6 2" xfId="1630" xr:uid="{00000000-0005-0000-0000-000037050000}"/>
    <cellStyle name="Currency 6 2 2" xfId="3279" xr:uid="{00000000-0005-0000-0000-000038050000}"/>
    <cellStyle name="Currency 6 2 2 2" xfId="12971" xr:uid="{00000000-0005-0000-0000-0000DC070000}"/>
    <cellStyle name="Currency 6 2 2 2 2" xfId="21009" xr:uid="{00000000-0005-0000-0000-0000DC070000}"/>
    <cellStyle name="Currency 6 2 2 3" xfId="9738" xr:uid="{00000000-0005-0000-0000-0000DB070000}"/>
    <cellStyle name="Currency 6 2 2 4" xfId="17816" xr:uid="{00000000-0005-0000-0000-0000DB070000}"/>
    <cellStyle name="Currency 6 2 3" xfId="4942" xr:uid="{00000000-0005-0000-0000-000039050000}"/>
    <cellStyle name="Currency 6 2 3 2" xfId="11329" xr:uid="{00000000-0005-0000-0000-0000DD070000}"/>
    <cellStyle name="Currency 6 2 3 3" xfId="19407" xr:uid="{00000000-0005-0000-0000-0000DD070000}"/>
    <cellStyle name="Currency 6 2 4" xfId="8143" xr:uid="{00000000-0005-0000-0000-0000DE070000}"/>
    <cellStyle name="Currency 6 2 4 2" xfId="16221" xr:uid="{00000000-0005-0000-0000-0000DE070000}"/>
    <cellStyle name="Currency 6 2 5" xfId="12471" xr:uid="{00000000-0005-0000-0000-0000DF070000}"/>
    <cellStyle name="Currency 6 2 5 2" xfId="20540" xr:uid="{00000000-0005-0000-0000-0000DF070000}"/>
    <cellStyle name="Currency 6 2 6" xfId="6533" xr:uid="{00000000-0005-0000-0000-0000DA070000}"/>
    <cellStyle name="Currency 6 2 7" xfId="14613" xr:uid="{00000000-0005-0000-0000-0000DA070000}"/>
    <cellStyle name="Currency 6 3" xfId="2156" xr:uid="{00000000-0005-0000-0000-00003A050000}"/>
    <cellStyle name="Currency 6 3 2" xfId="3806" xr:uid="{00000000-0005-0000-0000-00003B050000}"/>
    <cellStyle name="Currency 6 3 2 2" xfId="10265" xr:uid="{00000000-0005-0000-0000-0000E1070000}"/>
    <cellStyle name="Currency 6 3 2 3" xfId="18343" xr:uid="{00000000-0005-0000-0000-0000E1070000}"/>
    <cellStyle name="Currency 6 3 3" xfId="5469" xr:uid="{00000000-0005-0000-0000-00003C050000}"/>
    <cellStyle name="Currency 6 3 3 2" xfId="11856" xr:uid="{00000000-0005-0000-0000-0000E2070000}"/>
    <cellStyle name="Currency 6 3 3 3" xfId="19934" xr:uid="{00000000-0005-0000-0000-0000E2070000}"/>
    <cellStyle name="Currency 6 3 4" xfId="8670" xr:uid="{00000000-0005-0000-0000-0000E3070000}"/>
    <cellStyle name="Currency 6 3 4 2" xfId="16748" xr:uid="{00000000-0005-0000-0000-0000E3070000}"/>
    <cellStyle name="Currency 6 3 5" xfId="12972" xr:uid="{00000000-0005-0000-0000-0000E4070000}"/>
    <cellStyle name="Currency 6 3 5 2" xfId="21010" xr:uid="{00000000-0005-0000-0000-0000E4070000}"/>
    <cellStyle name="Currency 6 3 6" xfId="7060" xr:uid="{00000000-0005-0000-0000-0000E0070000}"/>
    <cellStyle name="Currency 6 3 7" xfId="15140" xr:uid="{00000000-0005-0000-0000-0000E0070000}"/>
    <cellStyle name="Currency 6 4" xfId="2468" xr:uid="{00000000-0005-0000-0000-00003D050000}"/>
    <cellStyle name="Currency 6 4 2" xfId="12970" xr:uid="{00000000-0005-0000-0000-0000E6070000}"/>
    <cellStyle name="Currency 6 4 2 2" xfId="21008" xr:uid="{00000000-0005-0000-0000-0000E6070000}"/>
    <cellStyle name="Currency 6 4 3" xfId="8982" xr:uid="{00000000-0005-0000-0000-0000E5070000}"/>
    <cellStyle name="Currency 6 4 4" xfId="17060" xr:uid="{00000000-0005-0000-0000-0000E5070000}"/>
    <cellStyle name="Currency 6 5" xfId="4415" xr:uid="{00000000-0005-0000-0000-00003E050000}"/>
    <cellStyle name="Currency 6 5 2" xfId="10802" xr:uid="{00000000-0005-0000-0000-0000E7070000}"/>
    <cellStyle name="Currency 6 5 3" xfId="18880" xr:uid="{00000000-0005-0000-0000-0000E7070000}"/>
    <cellStyle name="Currency 6 6" xfId="7616" xr:uid="{00000000-0005-0000-0000-0000E8070000}"/>
    <cellStyle name="Currency 6 6 2" xfId="15694" xr:uid="{00000000-0005-0000-0000-0000E8070000}"/>
    <cellStyle name="Currency 6 7" xfId="12172" xr:uid="{00000000-0005-0000-0000-0000E9070000}"/>
    <cellStyle name="Currency 6 7 2" xfId="20247" xr:uid="{00000000-0005-0000-0000-0000E9070000}"/>
    <cellStyle name="Currency 6 8" xfId="13566" xr:uid="{00000000-0005-0000-0000-0000EA070000}"/>
    <cellStyle name="Currency 6 8 2" xfId="21563" xr:uid="{00000000-0005-0000-0000-0000EA070000}"/>
    <cellStyle name="Currency 6 9" xfId="6006" xr:uid="{00000000-0005-0000-0000-0000D9070000}"/>
    <cellStyle name="Currency 7" xfId="2448" xr:uid="{00000000-0005-0000-0000-00003F050000}"/>
    <cellStyle name="Currency 7 2" xfId="12973" xr:uid="{00000000-0005-0000-0000-0000EC070000}"/>
    <cellStyle name="Currency 7 2 2" xfId="21011" xr:uid="{00000000-0005-0000-0000-0000EC070000}"/>
    <cellStyle name="Currency 7 3" xfId="12455" xr:uid="{00000000-0005-0000-0000-0000ED070000}"/>
    <cellStyle name="Currency 7 3 2" xfId="20524" xr:uid="{00000000-0005-0000-0000-0000ED070000}"/>
    <cellStyle name="Currency 7 4" xfId="8962" xr:uid="{00000000-0005-0000-0000-0000EB070000}"/>
    <cellStyle name="Currency 7 5" xfId="17040" xr:uid="{00000000-0005-0000-0000-0000EB070000}"/>
    <cellStyle name="Currency 8" xfId="12152" xr:uid="{00000000-0005-0000-0000-0000EE070000}"/>
    <cellStyle name="Currency 8 2" xfId="20227" xr:uid="{00000000-0005-0000-0000-0000EE070000}"/>
    <cellStyle name="Currency 9" xfId="13546" xr:uid="{00000000-0005-0000-0000-0000EF070000}"/>
    <cellStyle name="Currency 9 2" xfId="21543" xr:uid="{00000000-0005-0000-0000-0000EF070000}"/>
    <cellStyle name="Emphasis 1" xfId="408" xr:uid="{00000000-0005-0000-0000-000097010000}"/>
    <cellStyle name="Emphasis 2" xfId="409" xr:uid="{00000000-0005-0000-0000-000098010000}"/>
    <cellStyle name="Emphasis 3" xfId="410" xr:uid="{00000000-0005-0000-0000-000099010000}"/>
    <cellStyle name="Good 2" xfId="411" xr:uid="{00000000-0005-0000-0000-00009A010000}"/>
    <cellStyle name="Good 3" xfId="412" xr:uid="{00000000-0005-0000-0000-00009B010000}"/>
    <cellStyle name="Heading 1 2" xfId="413" xr:uid="{00000000-0005-0000-0000-00009C010000}"/>
    <cellStyle name="Heading 1 3" xfId="414" xr:uid="{00000000-0005-0000-0000-00009D010000}"/>
    <cellStyle name="Heading 2 2" xfId="415" xr:uid="{00000000-0005-0000-0000-00009E010000}"/>
    <cellStyle name="Heading 2 3" xfId="416" xr:uid="{00000000-0005-0000-0000-00009F010000}"/>
    <cellStyle name="Heading 3 2" xfId="417" xr:uid="{00000000-0005-0000-0000-0000A0010000}"/>
    <cellStyle name="Heading 3 3" xfId="418" xr:uid="{00000000-0005-0000-0000-0000A1010000}"/>
    <cellStyle name="Heading 4 2" xfId="419" xr:uid="{00000000-0005-0000-0000-0000A2010000}"/>
    <cellStyle name="Heading 4 3" xfId="420" xr:uid="{00000000-0005-0000-0000-0000A3010000}"/>
    <cellStyle name="Hyperlink" xfId="421" builtinId="8"/>
    <cellStyle name="Hyperlink 2" xfId="422" xr:uid="{00000000-0005-0000-0000-0000A5010000}"/>
    <cellStyle name="Hyperlink 3" xfId="423" xr:uid="{00000000-0005-0000-0000-0000A6010000}"/>
    <cellStyle name="Hyperlink 4" xfId="424" xr:uid="{00000000-0005-0000-0000-0000A7010000}"/>
    <cellStyle name="Input 2" xfId="425" xr:uid="{00000000-0005-0000-0000-0000A8010000}"/>
    <cellStyle name="Input 3" xfId="426" xr:uid="{00000000-0005-0000-0000-0000A9010000}"/>
    <cellStyle name="Linked Cell 2" xfId="427" xr:uid="{00000000-0005-0000-0000-0000AA010000}"/>
    <cellStyle name="Linked Cell 3" xfId="428" xr:uid="{00000000-0005-0000-0000-0000AB010000}"/>
    <cellStyle name="Neutral 2" xfId="429" xr:uid="{00000000-0005-0000-0000-0000AC010000}"/>
    <cellStyle name="Neutral 3" xfId="430" xr:uid="{00000000-0005-0000-0000-0000AD010000}"/>
    <cellStyle name="Normal" xfId="0" builtinId="0"/>
    <cellStyle name="Normal 10" xfId="431" xr:uid="{00000000-0005-0000-0000-0000AF010000}"/>
    <cellStyle name="Normal 10 10" xfId="920" xr:uid="{00000000-0005-0000-0000-000058050000}"/>
    <cellStyle name="Normal 10 10 2" xfId="2708" xr:uid="{00000000-0005-0000-0000-000059050000}"/>
    <cellStyle name="Normal 10 10 2 2" xfId="12974" xr:uid="{00000000-0005-0000-0000-00000A080000}"/>
    <cellStyle name="Normal 10 10 2 2 2" xfId="21012" xr:uid="{00000000-0005-0000-0000-00000A080000}"/>
    <cellStyle name="Normal 10 10 2 3" xfId="9199" xr:uid="{00000000-0005-0000-0000-000009080000}"/>
    <cellStyle name="Normal 10 10 2 4" xfId="17277" xr:uid="{00000000-0005-0000-0000-000009080000}"/>
    <cellStyle name="Normal 10 10 3" xfId="2470" xr:uid="{00000000-0005-0000-0000-00005A050000}"/>
    <cellStyle name="Normal 10 10 4" xfId="4178" xr:uid="{00000000-0005-0000-0000-00005B050000}"/>
    <cellStyle name="Normal 10 10 4 2" xfId="10565" xr:uid="{00000000-0005-0000-0000-00000C080000}"/>
    <cellStyle name="Normal 10 10 4 3" xfId="18643" xr:uid="{00000000-0005-0000-0000-00000C080000}"/>
    <cellStyle name="Normal 10 10 5" xfId="7379" xr:uid="{00000000-0005-0000-0000-00000D080000}"/>
    <cellStyle name="Normal 10 10 5 2" xfId="15457" xr:uid="{00000000-0005-0000-0000-00000D080000}"/>
    <cellStyle name="Normal 10 10 6" xfId="12656" xr:uid="{00000000-0005-0000-0000-00000E080000}"/>
    <cellStyle name="Normal 10 10 6 2" xfId="20720" xr:uid="{00000000-0005-0000-0000-00000E080000}"/>
    <cellStyle name="Normal 10 10 7" xfId="5769" xr:uid="{00000000-0005-0000-0000-000008080000}"/>
    <cellStyle name="Normal 10 10 8" xfId="13849" xr:uid="{00000000-0005-0000-0000-000008080000}"/>
    <cellStyle name="Normal 10 11" xfId="1393" xr:uid="{00000000-0005-0000-0000-00005C050000}"/>
    <cellStyle name="Normal 10 11 2" xfId="3042" xr:uid="{00000000-0005-0000-0000-00005D050000}"/>
    <cellStyle name="Normal 10 11 2 2" xfId="9501" xr:uid="{00000000-0005-0000-0000-000010080000}"/>
    <cellStyle name="Normal 10 11 2 3" xfId="17579" xr:uid="{00000000-0005-0000-0000-000010080000}"/>
    <cellStyle name="Normal 10 11 3" xfId="4705" xr:uid="{00000000-0005-0000-0000-00005E050000}"/>
    <cellStyle name="Normal 10 11 3 2" xfId="11092" xr:uid="{00000000-0005-0000-0000-000011080000}"/>
    <cellStyle name="Normal 10 11 3 3" xfId="19170" xr:uid="{00000000-0005-0000-0000-000011080000}"/>
    <cellStyle name="Normal 10 11 4" xfId="7906" xr:uid="{00000000-0005-0000-0000-000012080000}"/>
    <cellStyle name="Normal 10 11 4 2" xfId="15984" xr:uid="{00000000-0005-0000-0000-000012080000}"/>
    <cellStyle name="Normal 10 11 5" xfId="12698" xr:uid="{00000000-0005-0000-0000-000013080000}"/>
    <cellStyle name="Normal 10 11 5 2" xfId="20762" xr:uid="{00000000-0005-0000-0000-000013080000}"/>
    <cellStyle name="Normal 10 11 6" xfId="6296" xr:uid="{00000000-0005-0000-0000-00000F080000}"/>
    <cellStyle name="Normal 10 11 7" xfId="14376" xr:uid="{00000000-0005-0000-0000-00000F080000}"/>
    <cellStyle name="Normal 10 12" xfId="1919" xr:uid="{00000000-0005-0000-0000-00005F050000}"/>
    <cellStyle name="Normal 10 12 2" xfId="3569" xr:uid="{00000000-0005-0000-0000-000060050000}"/>
    <cellStyle name="Normal 10 12 2 2" xfId="10028" xr:uid="{00000000-0005-0000-0000-000015080000}"/>
    <cellStyle name="Normal 10 12 2 3" xfId="18106" xr:uid="{00000000-0005-0000-0000-000015080000}"/>
    <cellStyle name="Normal 10 12 3" xfId="5232" xr:uid="{00000000-0005-0000-0000-000061050000}"/>
    <cellStyle name="Normal 10 12 3 2" xfId="11619" xr:uid="{00000000-0005-0000-0000-000016080000}"/>
    <cellStyle name="Normal 10 12 3 3" xfId="19697" xr:uid="{00000000-0005-0000-0000-000016080000}"/>
    <cellStyle name="Normal 10 12 4" xfId="8433" xr:uid="{00000000-0005-0000-0000-000017080000}"/>
    <cellStyle name="Normal 10 12 4 2" xfId="16511" xr:uid="{00000000-0005-0000-0000-000017080000}"/>
    <cellStyle name="Normal 10 12 5" xfId="6823" xr:uid="{00000000-0005-0000-0000-000014080000}"/>
    <cellStyle name="Normal 10 12 6" xfId="14903" xr:uid="{00000000-0005-0000-0000-000014080000}"/>
    <cellStyle name="Normal 10 13" xfId="2469" xr:uid="{00000000-0005-0000-0000-000062050000}"/>
    <cellStyle name="Normal 10 13 2" xfId="8983" xr:uid="{00000000-0005-0000-0000-000018080000}"/>
    <cellStyle name="Normal 10 13 3" xfId="17061" xr:uid="{00000000-0005-0000-0000-000018080000}"/>
    <cellStyle name="Normal 10 14" xfId="12173" xr:uid="{00000000-0005-0000-0000-000019080000}"/>
    <cellStyle name="Normal 10 14 2" xfId="20248" xr:uid="{00000000-0005-0000-0000-000019080000}"/>
    <cellStyle name="Normal 10 15" xfId="13567" xr:uid="{00000000-0005-0000-0000-00001A080000}"/>
    <cellStyle name="Normal 10 15 2" xfId="21564" xr:uid="{00000000-0005-0000-0000-00001A080000}"/>
    <cellStyle name="Normal 10 2" xfId="432" xr:uid="{00000000-0005-0000-0000-0000B0010000}"/>
    <cellStyle name="Normal 10 2 10" xfId="13568" xr:uid="{00000000-0005-0000-0000-00001C080000}"/>
    <cellStyle name="Normal 10 2 10 2" xfId="21565" xr:uid="{00000000-0005-0000-0000-00001C080000}"/>
    <cellStyle name="Normal 10 2 11" xfId="5770" xr:uid="{00000000-0005-0000-0000-00001B080000}"/>
    <cellStyle name="Normal 10 2 12" xfId="13850" xr:uid="{00000000-0005-0000-0000-00001B080000}"/>
    <cellStyle name="Normal 10 2 2" xfId="433" xr:uid="{00000000-0005-0000-0000-0000B1010000}"/>
    <cellStyle name="Normal 10 2 2 10" xfId="5986" xr:uid="{00000000-0005-0000-0000-00001D080000}"/>
    <cellStyle name="Normal 10 2 2 11" xfId="14066" xr:uid="{00000000-0005-0000-0000-00001D080000}"/>
    <cellStyle name="Normal 10 2 2 2" xfId="1142" xr:uid="{00000000-0005-0000-0000-000065050000}"/>
    <cellStyle name="Normal 10 2 2 2 10" xfId="14257" xr:uid="{00000000-0005-0000-0000-00001E080000}"/>
    <cellStyle name="Normal 10 2 2 2 2" xfId="1328" xr:uid="{00000000-0005-0000-0000-000066050000}"/>
    <cellStyle name="Normal 10 2 2 2 2 2" xfId="1875" xr:uid="{00000000-0005-0000-0000-000067050000}"/>
    <cellStyle name="Normal 10 2 2 2 2 2 2" xfId="3525" xr:uid="{00000000-0005-0000-0000-000068050000}"/>
    <cellStyle name="Normal 10 2 2 2 2 2 2 2" xfId="9984" xr:uid="{00000000-0005-0000-0000-000021080000}"/>
    <cellStyle name="Normal 10 2 2 2 2 2 2 3" xfId="18062" xr:uid="{00000000-0005-0000-0000-000021080000}"/>
    <cellStyle name="Normal 10 2 2 2 2 2 3" xfId="5188" xr:uid="{00000000-0005-0000-0000-000069050000}"/>
    <cellStyle name="Normal 10 2 2 2 2 2 3 2" xfId="11575" xr:uid="{00000000-0005-0000-0000-000022080000}"/>
    <cellStyle name="Normal 10 2 2 2 2 2 3 3" xfId="19653" xr:uid="{00000000-0005-0000-0000-000022080000}"/>
    <cellStyle name="Normal 10 2 2 2 2 2 4" xfId="8389" xr:uid="{00000000-0005-0000-0000-000023080000}"/>
    <cellStyle name="Normal 10 2 2 2 2 2 4 2" xfId="16467" xr:uid="{00000000-0005-0000-0000-000023080000}"/>
    <cellStyle name="Normal 10 2 2 2 2 2 5" xfId="12977" xr:uid="{00000000-0005-0000-0000-000024080000}"/>
    <cellStyle name="Normal 10 2 2 2 2 2 5 2" xfId="21015" xr:uid="{00000000-0005-0000-0000-000024080000}"/>
    <cellStyle name="Normal 10 2 2 2 2 2 6" xfId="6779" xr:uid="{00000000-0005-0000-0000-000020080000}"/>
    <cellStyle name="Normal 10 2 2 2 2 2 7" xfId="14859" xr:uid="{00000000-0005-0000-0000-000020080000}"/>
    <cellStyle name="Normal 10 2 2 2 2 3" xfId="2402" xr:uid="{00000000-0005-0000-0000-00006A050000}"/>
    <cellStyle name="Normal 10 2 2 2 2 3 2" xfId="4052" xr:uid="{00000000-0005-0000-0000-00006B050000}"/>
    <cellStyle name="Normal 10 2 2 2 2 3 2 2" xfId="10511" xr:uid="{00000000-0005-0000-0000-000026080000}"/>
    <cellStyle name="Normal 10 2 2 2 2 3 2 3" xfId="18589" xr:uid="{00000000-0005-0000-0000-000026080000}"/>
    <cellStyle name="Normal 10 2 2 2 2 3 3" xfId="5715" xr:uid="{00000000-0005-0000-0000-00006C050000}"/>
    <cellStyle name="Normal 10 2 2 2 2 3 3 2" xfId="12102" xr:uid="{00000000-0005-0000-0000-000027080000}"/>
    <cellStyle name="Normal 10 2 2 2 2 3 3 3" xfId="20180" xr:uid="{00000000-0005-0000-0000-000027080000}"/>
    <cellStyle name="Normal 10 2 2 2 2 3 4" xfId="8916" xr:uid="{00000000-0005-0000-0000-000028080000}"/>
    <cellStyle name="Normal 10 2 2 2 2 3 4 2" xfId="16994" xr:uid="{00000000-0005-0000-0000-000028080000}"/>
    <cellStyle name="Normal 10 2 2 2 2 3 5" xfId="7306" xr:uid="{00000000-0005-0000-0000-000025080000}"/>
    <cellStyle name="Normal 10 2 2 2 2 3 6" xfId="15386" xr:uid="{00000000-0005-0000-0000-000025080000}"/>
    <cellStyle name="Normal 10 2 2 2 2 4" xfId="2998" xr:uid="{00000000-0005-0000-0000-00006D050000}"/>
    <cellStyle name="Normal 10 2 2 2 2 4 2" xfId="9457" xr:uid="{00000000-0005-0000-0000-000029080000}"/>
    <cellStyle name="Normal 10 2 2 2 2 4 3" xfId="17535" xr:uid="{00000000-0005-0000-0000-000029080000}"/>
    <cellStyle name="Normal 10 2 2 2 2 5" xfId="4661" xr:uid="{00000000-0005-0000-0000-00006E050000}"/>
    <cellStyle name="Normal 10 2 2 2 2 5 2" xfId="11048" xr:uid="{00000000-0005-0000-0000-00002A080000}"/>
    <cellStyle name="Normal 10 2 2 2 2 5 3" xfId="19126" xr:uid="{00000000-0005-0000-0000-00002A080000}"/>
    <cellStyle name="Normal 10 2 2 2 2 6" xfId="7862" xr:uid="{00000000-0005-0000-0000-00002B080000}"/>
    <cellStyle name="Normal 10 2 2 2 2 6 2" xfId="15940" xr:uid="{00000000-0005-0000-0000-00002B080000}"/>
    <cellStyle name="Normal 10 2 2 2 2 7" xfId="12474" xr:uid="{00000000-0005-0000-0000-00002C080000}"/>
    <cellStyle name="Normal 10 2 2 2 2 7 2" xfId="20543" xr:uid="{00000000-0005-0000-0000-00002C080000}"/>
    <cellStyle name="Normal 10 2 2 2 2 8" xfId="6252" xr:uid="{00000000-0005-0000-0000-00001F080000}"/>
    <cellStyle name="Normal 10 2 2 2 2 9" xfId="14332" xr:uid="{00000000-0005-0000-0000-00001F080000}"/>
    <cellStyle name="Normal 10 2 2 2 3" xfId="1800" xr:uid="{00000000-0005-0000-0000-00006F050000}"/>
    <cellStyle name="Normal 10 2 2 2 3 2" xfId="3450" xr:uid="{00000000-0005-0000-0000-000070050000}"/>
    <cellStyle name="Normal 10 2 2 2 3 2 2" xfId="9909" xr:uid="{00000000-0005-0000-0000-00002E080000}"/>
    <cellStyle name="Normal 10 2 2 2 3 2 3" xfId="17987" xr:uid="{00000000-0005-0000-0000-00002E080000}"/>
    <cellStyle name="Normal 10 2 2 2 3 3" xfId="5113" xr:uid="{00000000-0005-0000-0000-000071050000}"/>
    <cellStyle name="Normal 10 2 2 2 3 3 2" xfId="11500" xr:uid="{00000000-0005-0000-0000-00002F080000}"/>
    <cellStyle name="Normal 10 2 2 2 3 3 3" xfId="19578" xr:uid="{00000000-0005-0000-0000-00002F080000}"/>
    <cellStyle name="Normal 10 2 2 2 3 4" xfId="8314" xr:uid="{00000000-0005-0000-0000-000030080000}"/>
    <cellStyle name="Normal 10 2 2 2 3 4 2" xfId="16392" xr:uid="{00000000-0005-0000-0000-000030080000}"/>
    <cellStyle name="Normal 10 2 2 2 3 5" xfId="12978" xr:uid="{00000000-0005-0000-0000-000031080000}"/>
    <cellStyle name="Normal 10 2 2 2 3 5 2" xfId="21016" xr:uid="{00000000-0005-0000-0000-000031080000}"/>
    <cellStyle name="Normal 10 2 2 2 3 6" xfId="6704" xr:uid="{00000000-0005-0000-0000-00002D080000}"/>
    <cellStyle name="Normal 10 2 2 2 3 7" xfId="14784" xr:uid="{00000000-0005-0000-0000-00002D080000}"/>
    <cellStyle name="Normal 10 2 2 2 4" xfId="2327" xr:uid="{00000000-0005-0000-0000-000072050000}"/>
    <cellStyle name="Normal 10 2 2 2 4 2" xfId="3977" xr:uid="{00000000-0005-0000-0000-000073050000}"/>
    <cellStyle name="Normal 10 2 2 2 4 2 2" xfId="10436" xr:uid="{00000000-0005-0000-0000-000033080000}"/>
    <cellStyle name="Normal 10 2 2 2 4 2 3" xfId="18514" xr:uid="{00000000-0005-0000-0000-000033080000}"/>
    <cellStyle name="Normal 10 2 2 2 4 3" xfId="5640" xr:uid="{00000000-0005-0000-0000-000074050000}"/>
    <cellStyle name="Normal 10 2 2 2 4 3 2" xfId="12027" xr:uid="{00000000-0005-0000-0000-000034080000}"/>
    <cellStyle name="Normal 10 2 2 2 4 3 3" xfId="20105" xr:uid="{00000000-0005-0000-0000-000034080000}"/>
    <cellStyle name="Normal 10 2 2 2 4 4" xfId="8841" xr:uid="{00000000-0005-0000-0000-000035080000}"/>
    <cellStyle name="Normal 10 2 2 2 4 4 2" xfId="16919" xr:uid="{00000000-0005-0000-0000-000035080000}"/>
    <cellStyle name="Normal 10 2 2 2 4 5" xfId="12976" xr:uid="{00000000-0005-0000-0000-000036080000}"/>
    <cellStyle name="Normal 10 2 2 2 4 5 2" xfId="21014" xr:uid="{00000000-0005-0000-0000-000036080000}"/>
    <cellStyle name="Normal 10 2 2 2 4 6" xfId="7231" xr:uid="{00000000-0005-0000-0000-000032080000}"/>
    <cellStyle name="Normal 10 2 2 2 4 7" xfId="15311" xr:uid="{00000000-0005-0000-0000-000032080000}"/>
    <cellStyle name="Normal 10 2 2 2 5" xfId="2893" xr:uid="{00000000-0005-0000-0000-000075050000}"/>
    <cellStyle name="Normal 10 2 2 2 5 2" xfId="9382" xr:uid="{00000000-0005-0000-0000-000037080000}"/>
    <cellStyle name="Normal 10 2 2 2 5 3" xfId="17460" xr:uid="{00000000-0005-0000-0000-000037080000}"/>
    <cellStyle name="Normal 10 2 2 2 6" xfId="4586" xr:uid="{00000000-0005-0000-0000-000076050000}"/>
    <cellStyle name="Normal 10 2 2 2 6 2" xfId="10973" xr:uid="{00000000-0005-0000-0000-000038080000}"/>
    <cellStyle name="Normal 10 2 2 2 6 3" xfId="19051" xr:uid="{00000000-0005-0000-0000-000038080000}"/>
    <cellStyle name="Normal 10 2 2 2 7" xfId="7787" xr:uid="{00000000-0005-0000-0000-000039080000}"/>
    <cellStyle name="Normal 10 2 2 2 7 2" xfId="15865" xr:uid="{00000000-0005-0000-0000-000039080000}"/>
    <cellStyle name="Normal 10 2 2 2 8" xfId="12420" xr:uid="{00000000-0005-0000-0000-00003A080000}"/>
    <cellStyle name="Normal 10 2 2 2 8 2" xfId="20491" xr:uid="{00000000-0005-0000-0000-00003A080000}"/>
    <cellStyle name="Normal 10 2 2 2 9" xfId="6177" xr:uid="{00000000-0005-0000-0000-00001E080000}"/>
    <cellStyle name="Normal 10 2 2 3" xfId="1610" xr:uid="{00000000-0005-0000-0000-000077050000}"/>
    <cellStyle name="Normal 10 2 2 3 2" xfId="3259" xr:uid="{00000000-0005-0000-0000-000078050000}"/>
    <cellStyle name="Normal 10 2 2 3 2 2" xfId="12979" xr:uid="{00000000-0005-0000-0000-00003D080000}"/>
    <cellStyle name="Normal 10 2 2 3 2 2 2" xfId="21017" xr:uid="{00000000-0005-0000-0000-00003D080000}"/>
    <cellStyle name="Normal 10 2 2 3 2 3" xfId="9718" xr:uid="{00000000-0005-0000-0000-00003C080000}"/>
    <cellStyle name="Normal 10 2 2 3 2 4" xfId="17796" xr:uid="{00000000-0005-0000-0000-00003C080000}"/>
    <cellStyle name="Normal 10 2 2 3 3" xfId="4922" xr:uid="{00000000-0005-0000-0000-000079050000}"/>
    <cellStyle name="Normal 10 2 2 3 3 2" xfId="11309" xr:uid="{00000000-0005-0000-0000-00003E080000}"/>
    <cellStyle name="Normal 10 2 2 3 3 3" xfId="19387" xr:uid="{00000000-0005-0000-0000-00003E080000}"/>
    <cellStyle name="Normal 10 2 2 3 4" xfId="8123" xr:uid="{00000000-0005-0000-0000-00003F080000}"/>
    <cellStyle name="Normal 10 2 2 3 4 2" xfId="16201" xr:uid="{00000000-0005-0000-0000-00003F080000}"/>
    <cellStyle name="Normal 10 2 2 3 5" xfId="12473" xr:uid="{00000000-0005-0000-0000-000040080000}"/>
    <cellStyle name="Normal 10 2 2 3 5 2" xfId="20542" xr:uid="{00000000-0005-0000-0000-000040080000}"/>
    <cellStyle name="Normal 10 2 2 3 6" xfId="6513" xr:uid="{00000000-0005-0000-0000-00003B080000}"/>
    <cellStyle name="Normal 10 2 2 3 7" xfId="14593" xr:uid="{00000000-0005-0000-0000-00003B080000}"/>
    <cellStyle name="Normal 10 2 2 4" xfId="2136" xr:uid="{00000000-0005-0000-0000-00007A050000}"/>
    <cellStyle name="Normal 10 2 2 4 2" xfId="3786" xr:uid="{00000000-0005-0000-0000-00007B050000}"/>
    <cellStyle name="Normal 10 2 2 4 2 2" xfId="10245" xr:uid="{00000000-0005-0000-0000-000042080000}"/>
    <cellStyle name="Normal 10 2 2 4 2 3" xfId="18323" xr:uid="{00000000-0005-0000-0000-000042080000}"/>
    <cellStyle name="Normal 10 2 2 4 3" xfId="5449" xr:uid="{00000000-0005-0000-0000-00007C050000}"/>
    <cellStyle name="Normal 10 2 2 4 3 2" xfId="11836" xr:uid="{00000000-0005-0000-0000-000043080000}"/>
    <cellStyle name="Normal 10 2 2 4 3 3" xfId="19914" xr:uid="{00000000-0005-0000-0000-000043080000}"/>
    <cellStyle name="Normal 10 2 2 4 4" xfId="8650" xr:uid="{00000000-0005-0000-0000-000044080000}"/>
    <cellStyle name="Normal 10 2 2 4 4 2" xfId="16728" xr:uid="{00000000-0005-0000-0000-000044080000}"/>
    <cellStyle name="Normal 10 2 2 4 5" xfId="12980" xr:uid="{00000000-0005-0000-0000-000045080000}"/>
    <cellStyle name="Normal 10 2 2 4 5 2" xfId="21018" xr:uid="{00000000-0005-0000-0000-000045080000}"/>
    <cellStyle name="Normal 10 2 2 4 6" xfId="7040" xr:uid="{00000000-0005-0000-0000-000041080000}"/>
    <cellStyle name="Normal 10 2 2 4 7" xfId="15120" xr:uid="{00000000-0005-0000-0000-000041080000}"/>
    <cellStyle name="Normal 10 2 2 5" xfId="2472" xr:uid="{00000000-0005-0000-0000-00007D050000}"/>
    <cellStyle name="Normal 10 2 2 5 2" xfId="12975" xr:uid="{00000000-0005-0000-0000-000047080000}"/>
    <cellStyle name="Normal 10 2 2 5 2 2" xfId="21013" xr:uid="{00000000-0005-0000-0000-000047080000}"/>
    <cellStyle name="Normal 10 2 2 5 3" xfId="8985" xr:uid="{00000000-0005-0000-0000-000046080000}"/>
    <cellStyle name="Normal 10 2 2 5 4" xfId="17063" xr:uid="{00000000-0005-0000-0000-000046080000}"/>
    <cellStyle name="Normal 10 2 2 6" xfId="4395" xr:uid="{00000000-0005-0000-0000-00007E050000}"/>
    <cellStyle name="Normal 10 2 2 6 2" xfId="10782" xr:uid="{00000000-0005-0000-0000-000048080000}"/>
    <cellStyle name="Normal 10 2 2 6 3" xfId="18860" xr:uid="{00000000-0005-0000-0000-000048080000}"/>
    <cellStyle name="Normal 10 2 2 7" xfId="7596" xr:uid="{00000000-0005-0000-0000-000049080000}"/>
    <cellStyle name="Normal 10 2 2 7 2" xfId="15674" xr:uid="{00000000-0005-0000-0000-000049080000}"/>
    <cellStyle name="Normal 10 2 2 8" xfId="12175" xr:uid="{00000000-0005-0000-0000-00004A080000}"/>
    <cellStyle name="Normal 10 2 2 8 2" xfId="20250" xr:uid="{00000000-0005-0000-0000-00004A080000}"/>
    <cellStyle name="Normal 10 2 2 9" xfId="13569" xr:uid="{00000000-0005-0000-0000-00004B080000}"/>
    <cellStyle name="Normal 10 2 2 9 2" xfId="21566" xr:uid="{00000000-0005-0000-0000-00004B080000}"/>
    <cellStyle name="Normal 10 2 3" xfId="434" xr:uid="{00000000-0005-0000-0000-0000B2010000}"/>
    <cellStyle name="Normal 10 2 3 10" xfId="14099" xr:uid="{00000000-0005-0000-0000-00004C080000}"/>
    <cellStyle name="Normal 10 2 3 2" xfId="1642" xr:uid="{00000000-0005-0000-0000-000080050000}"/>
    <cellStyle name="Normal 10 2 3 2 2" xfId="3292" xr:uid="{00000000-0005-0000-0000-000081050000}"/>
    <cellStyle name="Normal 10 2 3 2 2 2" xfId="12982" xr:uid="{00000000-0005-0000-0000-00004F080000}"/>
    <cellStyle name="Normal 10 2 3 2 2 2 2" xfId="21020" xr:uid="{00000000-0005-0000-0000-00004F080000}"/>
    <cellStyle name="Normal 10 2 3 2 2 3" xfId="9751" xr:uid="{00000000-0005-0000-0000-00004E080000}"/>
    <cellStyle name="Normal 10 2 3 2 2 4" xfId="17829" xr:uid="{00000000-0005-0000-0000-00004E080000}"/>
    <cellStyle name="Normal 10 2 3 2 3" xfId="4955" xr:uid="{00000000-0005-0000-0000-000082050000}"/>
    <cellStyle name="Normal 10 2 3 2 3 2" xfId="11342" xr:uid="{00000000-0005-0000-0000-000050080000}"/>
    <cellStyle name="Normal 10 2 3 2 3 3" xfId="19420" xr:uid="{00000000-0005-0000-0000-000050080000}"/>
    <cellStyle name="Normal 10 2 3 2 4" xfId="8156" xr:uid="{00000000-0005-0000-0000-000051080000}"/>
    <cellStyle name="Normal 10 2 3 2 4 2" xfId="16234" xr:uid="{00000000-0005-0000-0000-000051080000}"/>
    <cellStyle name="Normal 10 2 3 2 5" xfId="12475" xr:uid="{00000000-0005-0000-0000-000052080000}"/>
    <cellStyle name="Normal 10 2 3 2 5 2" xfId="20544" xr:uid="{00000000-0005-0000-0000-000052080000}"/>
    <cellStyle name="Normal 10 2 3 2 6" xfId="6546" xr:uid="{00000000-0005-0000-0000-00004D080000}"/>
    <cellStyle name="Normal 10 2 3 2 7" xfId="14626" xr:uid="{00000000-0005-0000-0000-00004D080000}"/>
    <cellStyle name="Normal 10 2 3 3" xfId="2169" xr:uid="{00000000-0005-0000-0000-000083050000}"/>
    <cellStyle name="Normal 10 2 3 3 2" xfId="3819" xr:uid="{00000000-0005-0000-0000-000084050000}"/>
    <cellStyle name="Normal 10 2 3 3 2 2" xfId="10278" xr:uid="{00000000-0005-0000-0000-000054080000}"/>
    <cellStyle name="Normal 10 2 3 3 2 3" xfId="18356" xr:uid="{00000000-0005-0000-0000-000054080000}"/>
    <cellStyle name="Normal 10 2 3 3 3" xfId="5482" xr:uid="{00000000-0005-0000-0000-000085050000}"/>
    <cellStyle name="Normal 10 2 3 3 3 2" xfId="11869" xr:uid="{00000000-0005-0000-0000-000055080000}"/>
    <cellStyle name="Normal 10 2 3 3 3 3" xfId="19947" xr:uid="{00000000-0005-0000-0000-000055080000}"/>
    <cellStyle name="Normal 10 2 3 3 4" xfId="8683" xr:uid="{00000000-0005-0000-0000-000056080000}"/>
    <cellStyle name="Normal 10 2 3 3 4 2" xfId="16761" xr:uid="{00000000-0005-0000-0000-000056080000}"/>
    <cellStyle name="Normal 10 2 3 3 5" xfId="12983" xr:uid="{00000000-0005-0000-0000-000057080000}"/>
    <cellStyle name="Normal 10 2 3 3 5 2" xfId="21021" xr:uid="{00000000-0005-0000-0000-000057080000}"/>
    <cellStyle name="Normal 10 2 3 3 6" xfId="7073" xr:uid="{00000000-0005-0000-0000-000053080000}"/>
    <cellStyle name="Normal 10 2 3 3 7" xfId="15153" xr:uid="{00000000-0005-0000-0000-000053080000}"/>
    <cellStyle name="Normal 10 2 3 4" xfId="2473" xr:uid="{00000000-0005-0000-0000-000086050000}"/>
    <cellStyle name="Normal 10 2 3 4 2" xfId="12981" xr:uid="{00000000-0005-0000-0000-000059080000}"/>
    <cellStyle name="Normal 10 2 3 4 2 2" xfId="21019" xr:uid="{00000000-0005-0000-0000-000059080000}"/>
    <cellStyle name="Normal 10 2 3 4 3" xfId="8986" xr:uid="{00000000-0005-0000-0000-000058080000}"/>
    <cellStyle name="Normal 10 2 3 4 4" xfId="17064" xr:uid="{00000000-0005-0000-0000-000058080000}"/>
    <cellStyle name="Normal 10 2 3 5" xfId="4428" xr:uid="{00000000-0005-0000-0000-000087050000}"/>
    <cellStyle name="Normal 10 2 3 5 2" xfId="10815" xr:uid="{00000000-0005-0000-0000-00005A080000}"/>
    <cellStyle name="Normal 10 2 3 5 3" xfId="18893" xr:uid="{00000000-0005-0000-0000-00005A080000}"/>
    <cellStyle name="Normal 10 2 3 6" xfId="7629" xr:uid="{00000000-0005-0000-0000-00005B080000}"/>
    <cellStyle name="Normal 10 2 3 6 2" xfId="15707" xr:uid="{00000000-0005-0000-0000-00005B080000}"/>
    <cellStyle name="Normal 10 2 3 7" xfId="12176" xr:uid="{00000000-0005-0000-0000-00005C080000}"/>
    <cellStyle name="Normal 10 2 3 7 2" xfId="20251" xr:uid="{00000000-0005-0000-0000-00005C080000}"/>
    <cellStyle name="Normal 10 2 3 8" xfId="13570" xr:uid="{00000000-0005-0000-0000-00005D080000}"/>
    <cellStyle name="Normal 10 2 3 8 2" xfId="21567" xr:uid="{00000000-0005-0000-0000-00005D080000}"/>
    <cellStyle name="Normal 10 2 3 9" xfId="6019" xr:uid="{00000000-0005-0000-0000-00004C080000}"/>
    <cellStyle name="Normal 10 2 4" xfId="1394" xr:uid="{00000000-0005-0000-0000-000088050000}"/>
    <cellStyle name="Normal 10 2 4 2" xfId="3043" xr:uid="{00000000-0005-0000-0000-000089050000}"/>
    <cellStyle name="Normal 10 2 4 2 2" xfId="12984" xr:uid="{00000000-0005-0000-0000-000060080000}"/>
    <cellStyle name="Normal 10 2 4 2 2 2" xfId="21022" xr:uid="{00000000-0005-0000-0000-000060080000}"/>
    <cellStyle name="Normal 10 2 4 2 3" xfId="9502" xr:uid="{00000000-0005-0000-0000-00005F080000}"/>
    <cellStyle name="Normal 10 2 4 2 4" xfId="17580" xr:uid="{00000000-0005-0000-0000-00005F080000}"/>
    <cellStyle name="Normal 10 2 4 3" xfId="4706" xr:uid="{00000000-0005-0000-0000-00008A050000}"/>
    <cellStyle name="Normal 10 2 4 3 2" xfId="11093" xr:uid="{00000000-0005-0000-0000-000061080000}"/>
    <cellStyle name="Normal 10 2 4 3 3" xfId="19171" xr:uid="{00000000-0005-0000-0000-000061080000}"/>
    <cellStyle name="Normal 10 2 4 4" xfId="7907" xr:uid="{00000000-0005-0000-0000-000062080000}"/>
    <cellStyle name="Normal 10 2 4 4 2" xfId="15985" xr:uid="{00000000-0005-0000-0000-000062080000}"/>
    <cellStyle name="Normal 10 2 4 5" xfId="12472" xr:uid="{00000000-0005-0000-0000-000063080000}"/>
    <cellStyle name="Normal 10 2 4 5 2" xfId="20541" xr:uid="{00000000-0005-0000-0000-000063080000}"/>
    <cellStyle name="Normal 10 2 4 6" xfId="6297" xr:uid="{00000000-0005-0000-0000-00005E080000}"/>
    <cellStyle name="Normal 10 2 4 7" xfId="14377" xr:uid="{00000000-0005-0000-0000-00005E080000}"/>
    <cellStyle name="Normal 10 2 5" xfId="1920" xr:uid="{00000000-0005-0000-0000-00008B050000}"/>
    <cellStyle name="Normal 10 2 5 2" xfId="3570" xr:uid="{00000000-0005-0000-0000-00008C050000}"/>
    <cellStyle name="Normal 10 2 5 2 2" xfId="10029" xr:uid="{00000000-0005-0000-0000-000065080000}"/>
    <cellStyle name="Normal 10 2 5 2 3" xfId="18107" xr:uid="{00000000-0005-0000-0000-000065080000}"/>
    <cellStyle name="Normal 10 2 5 3" xfId="5233" xr:uid="{00000000-0005-0000-0000-00008D050000}"/>
    <cellStyle name="Normal 10 2 5 3 2" xfId="11620" xr:uid="{00000000-0005-0000-0000-000066080000}"/>
    <cellStyle name="Normal 10 2 5 3 3" xfId="19698" xr:uid="{00000000-0005-0000-0000-000066080000}"/>
    <cellStyle name="Normal 10 2 5 4" xfId="8434" xr:uid="{00000000-0005-0000-0000-000067080000}"/>
    <cellStyle name="Normal 10 2 5 4 2" xfId="16512" xr:uid="{00000000-0005-0000-0000-000067080000}"/>
    <cellStyle name="Normal 10 2 5 5" xfId="12985" xr:uid="{00000000-0005-0000-0000-000068080000}"/>
    <cellStyle name="Normal 10 2 5 5 2" xfId="21023" xr:uid="{00000000-0005-0000-0000-000068080000}"/>
    <cellStyle name="Normal 10 2 5 6" xfId="6824" xr:uid="{00000000-0005-0000-0000-000064080000}"/>
    <cellStyle name="Normal 10 2 5 7" xfId="14904" xr:uid="{00000000-0005-0000-0000-000064080000}"/>
    <cellStyle name="Normal 10 2 6" xfId="2471" xr:uid="{00000000-0005-0000-0000-00008E050000}"/>
    <cellStyle name="Normal 10 2 6 2" xfId="12699" xr:uid="{00000000-0005-0000-0000-00006A080000}"/>
    <cellStyle name="Normal 10 2 6 2 2" xfId="20763" xr:uid="{00000000-0005-0000-0000-00006A080000}"/>
    <cellStyle name="Normal 10 2 6 3" xfId="8984" xr:uid="{00000000-0005-0000-0000-000069080000}"/>
    <cellStyle name="Normal 10 2 6 4" xfId="17062" xr:uid="{00000000-0005-0000-0000-000069080000}"/>
    <cellStyle name="Normal 10 2 7" xfId="4179" xr:uid="{00000000-0005-0000-0000-00008F050000}"/>
    <cellStyle name="Normal 10 2 7 2" xfId="10566" xr:uid="{00000000-0005-0000-0000-00006B080000}"/>
    <cellStyle name="Normal 10 2 7 3" xfId="18644" xr:uid="{00000000-0005-0000-0000-00006B080000}"/>
    <cellStyle name="Normal 10 2 8" xfId="7380" xr:uid="{00000000-0005-0000-0000-00006C080000}"/>
    <cellStyle name="Normal 10 2 8 2" xfId="15458" xr:uid="{00000000-0005-0000-0000-00006C080000}"/>
    <cellStyle name="Normal 10 2 9" xfId="12174" xr:uid="{00000000-0005-0000-0000-00006D080000}"/>
    <cellStyle name="Normal 10 2 9 2" xfId="20249" xr:uid="{00000000-0005-0000-0000-00006D080000}"/>
    <cellStyle name="Normal 10 3" xfId="435" xr:uid="{00000000-0005-0000-0000-0000B3010000}"/>
    <cellStyle name="Normal 10 3 10" xfId="13571" xr:uid="{00000000-0005-0000-0000-00006F080000}"/>
    <cellStyle name="Normal 10 3 10 2" xfId="21568" xr:uid="{00000000-0005-0000-0000-00006F080000}"/>
    <cellStyle name="Normal 10 3 11" xfId="5771" xr:uid="{00000000-0005-0000-0000-00006E080000}"/>
    <cellStyle name="Normal 10 3 12" xfId="13851" xr:uid="{00000000-0005-0000-0000-00006E080000}"/>
    <cellStyle name="Normal 10 3 2" xfId="436" xr:uid="{00000000-0005-0000-0000-0000B4010000}"/>
    <cellStyle name="Normal 10 3 2 10" xfId="5972" xr:uid="{00000000-0005-0000-0000-000070080000}"/>
    <cellStyle name="Normal 10 3 2 11" xfId="14052" xr:uid="{00000000-0005-0000-0000-000070080000}"/>
    <cellStyle name="Normal 10 3 2 2" xfId="1143" xr:uid="{00000000-0005-0000-0000-000092050000}"/>
    <cellStyle name="Normal 10 3 2 2 2" xfId="1801" xr:uid="{00000000-0005-0000-0000-000093050000}"/>
    <cellStyle name="Normal 10 3 2 2 2 2" xfId="3451" xr:uid="{00000000-0005-0000-0000-000094050000}"/>
    <cellStyle name="Normal 10 3 2 2 2 2 2" xfId="9910" xr:uid="{00000000-0005-0000-0000-000073080000}"/>
    <cellStyle name="Normal 10 3 2 2 2 2 3" xfId="17988" xr:uid="{00000000-0005-0000-0000-000073080000}"/>
    <cellStyle name="Normal 10 3 2 2 2 3" xfId="5114" xr:uid="{00000000-0005-0000-0000-000095050000}"/>
    <cellStyle name="Normal 10 3 2 2 2 3 2" xfId="11501" xr:uid="{00000000-0005-0000-0000-000074080000}"/>
    <cellStyle name="Normal 10 3 2 2 2 3 3" xfId="19579" xr:uid="{00000000-0005-0000-0000-000074080000}"/>
    <cellStyle name="Normal 10 3 2 2 2 4" xfId="8315" xr:uid="{00000000-0005-0000-0000-000075080000}"/>
    <cellStyle name="Normal 10 3 2 2 2 4 2" xfId="16393" xr:uid="{00000000-0005-0000-0000-000075080000}"/>
    <cellStyle name="Normal 10 3 2 2 2 5" xfId="12987" xr:uid="{00000000-0005-0000-0000-000076080000}"/>
    <cellStyle name="Normal 10 3 2 2 2 5 2" xfId="21025" xr:uid="{00000000-0005-0000-0000-000076080000}"/>
    <cellStyle name="Normal 10 3 2 2 2 6" xfId="6705" xr:uid="{00000000-0005-0000-0000-000072080000}"/>
    <cellStyle name="Normal 10 3 2 2 2 7" xfId="14785" xr:uid="{00000000-0005-0000-0000-000072080000}"/>
    <cellStyle name="Normal 10 3 2 2 3" xfId="2328" xr:uid="{00000000-0005-0000-0000-000096050000}"/>
    <cellStyle name="Normal 10 3 2 2 3 2" xfId="3978" xr:uid="{00000000-0005-0000-0000-000097050000}"/>
    <cellStyle name="Normal 10 3 2 2 3 2 2" xfId="10437" xr:uid="{00000000-0005-0000-0000-000078080000}"/>
    <cellStyle name="Normal 10 3 2 2 3 2 3" xfId="18515" xr:uid="{00000000-0005-0000-0000-000078080000}"/>
    <cellStyle name="Normal 10 3 2 2 3 3" xfId="5641" xr:uid="{00000000-0005-0000-0000-000098050000}"/>
    <cellStyle name="Normal 10 3 2 2 3 3 2" xfId="12028" xr:uid="{00000000-0005-0000-0000-000079080000}"/>
    <cellStyle name="Normal 10 3 2 2 3 3 3" xfId="20106" xr:uid="{00000000-0005-0000-0000-000079080000}"/>
    <cellStyle name="Normal 10 3 2 2 3 4" xfId="8842" xr:uid="{00000000-0005-0000-0000-00007A080000}"/>
    <cellStyle name="Normal 10 3 2 2 3 4 2" xfId="16920" xr:uid="{00000000-0005-0000-0000-00007A080000}"/>
    <cellStyle name="Normal 10 3 2 2 3 5" xfId="7232" xr:uid="{00000000-0005-0000-0000-000077080000}"/>
    <cellStyle name="Normal 10 3 2 2 3 6" xfId="15312" xr:uid="{00000000-0005-0000-0000-000077080000}"/>
    <cellStyle name="Normal 10 3 2 2 4" xfId="2894" xr:uid="{00000000-0005-0000-0000-000099050000}"/>
    <cellStyle name="Normal 10 3 2 2 4 2" xfId="9383" xr:uid="{00000000-0005-0000-0000-00007B080000}"/>
    <cellStyle name="Normal 10 3 2 2 4 3" xfId="17461" xr:uid="{00000000-0005-0000-0000-00007B080000}"/>
    <cellStyle name="Normal 10 3 2 2 5" xfId="4587" xr:uid="{00000000-0005-0000-0000-00009A050000}"/>
    <cellStyle name="Normal 10 3 2 2 5 2" xfId="10974" xr:uid="{00000000-0005-0000-0000-00007C080000}"/>
    <cellStyle name="Normal 10 3 2 2 5 3" xfId="19052" xr:uid="{00000000-0005-0000-0000-00007C080000}"/>
    <cellStyle name="Normal 10 3 2 2 6" xfId="7788" xr:uid="{00000000-0005-0000-0000-00007D080000}"/>
    <cellStyle name="Normal 10 3 2 2 6 2" xfId="15866" xr:uid="{00000000-0005-0000-0000-00007D080000}"/>
    <cellStyle name="Normal 10 3 2 2 7" xfId="12477" xr:uid="{00000000-0005-0000-0000-00007E080000}"/>
    <cellStyle name="Normal 10 3 2 2 7 2" xfId="20546" xr:uid="{00000000-0005-0000-0000-00007E080000}"/>
    <cellStyle name="Normal 10 3 2 2 8" xfId="6178" xr:uid="{00000000-0005-0000-0000-000071080000}"/>
    <cellStyle name="Normal 10 3 2 2 9" xfId="14258" xr:uid="{00000000-0005-0000-0000-000071080000}"/>
    <cellStyle name="Normal 10 3 2 3" xfId="1596" xr:uid="{00000000-0005-0000-0000-00009B050000}"/>
    <cellStyle name="Normal 10 3 2 3 2" xfId="3245" xr:uid="{00000000-0005-0000-0000-00009C050000}"/>
    <cellStyle name="Normal 10 3 2 3 2 2" xfId="9704" xr:uid="{00000000-0005-0000-0000-000080080000}"/>
    <cellStyle name="Normal 10 3 2 3 2 3" xfId="17782" xr:uid="{00000000-0005-0000-0000-000080080000}"/>
    <cellStyle name="Normal 10 3 2 3 3" xfId="4908" xr:uid="{00000000-0005-0000-0000-00009D050000}"/>
    <cellStyle name="Normal 10 3 2 3 3 2" xfId="11295" xr:uid="{00000000-0005-0000-0000-000081080000}"/>
    <cellStyle name="Normal 10 3 2 3 3 3" xfId="19373" xr:uid="{00000000-0005-0000-0000-000081080000}"/>
    <cellStyle name="Normal 10 3 2 3 4" xfId="8109" xr:uid="{00000000-0005-0000-0000-000082080000}"/>
    <cellStyle name="Normal 10 3 2 3 4 2" xfId="16187" xr:uid="{00000000-0005-0000-0000-000082080000}"/>
    <cellStyle name="Normal 10 3 2 3 5" xfId="12988" xr:uid="{00000000-0005-0000-0000-000083080000}"/>
    <cellStyle name="Normal 10 3 2 3 5 2" xfId="21026" xr:uid="{00000000-0005-0000-0000-000083080000}"/>
    <cellStyle name="Normal 10 3 2 3 6" xfId="6499" xr:uid="{00000000-0005-0000-0000-00007F080000}"/>
    <cellStyle name="Normal 10 3 2 3 7" xfId="14579" xr:uid="{00000000-0005-0000-0000-00007F080000}"/>
    <cellStyle name="Normal 10 3 2 4" xfId="2122" xr:uid="{00000000-0005-0000-0000-00009E050000}"/>
    <cellStyle name="Normal 10 3 2 4 2" xfId="3772" xr:uid="{00000000-0005-0000-0000-00009F050000}"/>
    <cellStyle name="Normal 10 3 2 4 2 2" xfId="10231" xr:uid="{00000000-0005-0000-0000-000085080000}"/>
    <cellStyle name="Normal 10 3 2 4 2 3" xfId="18309" xr:uid="{00000000-0005-0000-0000-000085080000}"/>
    <cellStyle name="Normal 10 3 2 4 3" xfId="5435" xr:uid="{00000000-0005-0000-0000-0000A0050000}"/>
    <cellStyle name="Normal 10 3 2 4 3 2" xfId="11822" xr:uid="{00000000-0005-0000-0000-000086080000}"/>
    <cellStyle name="Normal 10 3 2 4 3 3" xfId="19900" xr:uid="{00000000-0005-0000-0000-000086080000}"/>
    <cellStyle name="Normal 10 3 2 4 4" xfId="8636" xr:uid="{00000000-0005-0000-0000-000087080000}"/>
    <cellStyle name="Normal 10 3 2 4 4 2" xfId="16714" xr:uid="{00000000-0005-0000-0000-000087080000}"/>
    <cellStyle name="Normal 10 3 2 4 5" xfId="12986" xr:uid="{00000000-0005-0000-0000-000088080000}"/>
    <cellStyle name="Normal 10 3 2 4 5 2" xfId="21024" xr:uid="{00000000-0005-0000-0000-000088080000}"/>
    <cellStyle name="Normal 10 3 2 4 6" xfId="7026" xr:uid="{00000000-0005-0000-0000-000084080000}"/>
    <cellStyle name="Normal 10 3 2 4 7" xfId="15106" xr:uid="{00000000-0005-0000-0000-000084080000}"/>
    <cellStyle name="Normal 10 3 2 5" xfId="2475" xr:uid="{00000000-0005-0000-0000-0000A1050000}"/>
    <cellStyle name="Normal 10 3 2 5 2" xfId="8988" xr:uid="{00000000-0005-0000-0000-000089080000}"/>
    <cellStyle name="Normal 10 3 2 5 3" xfId="17066" xr:uid="{00000000-0005-0000-0000-000089080000}"/>
    <cellStyle name="Normal 10 3 2 6" xfId="4381" xr:uid="{00000000-0005-0000-0000-0000A2050000}"/>
    <cellStyle name="Normal 10 3 2 6 2" xfId="10768" xr:uid="{00000000-0005-0000-0000-00008A080000}"/>
    <cellStyle name="Normal 10 3 2 6 3" xfId="18846" xr:uid="{00000000-0005-0000-0000-00008A080000}"/>
    <cellStyle name="Normal 10 3 2 7" xfId="7582" xr:uid="{00000000-0005-0000-0000-00008B080000}"/>
    <cellStyle name="Normal 10 3 2 7 2" xfId="15660" xr:uid="{00000000-0005-0000-0000-00008B080000}"/>
    <cellStyle name="Normal 10 3 2 8" xfId="12178" xr:uid="{00000000-0005-0000-0000-00008C080000}"/>
    <cellStyle name="Normal 10 3 2 8 2" xfId="20253" xr:uid="{00000000-0005-0000-0000-00008C080000}"/>
    <cellStyle name="Normal 10 3 2 9" xfId="13572" xr:uid="{00000000-0005-0000-0000-00008D080000}"/>
    <cellStyle name="Normal 10 3 2 9 2" xfId="21569" xr:uid="{00000000-0005-0000-0000-00008D080000}"/>
    <cellStyle name="Normal 10 3 3" xfId="997" xr:uid="{00000000-0005-0000-0000-0000A3050000}"/>
    <cellStyle name="Normal 10 3 3 2" xfId="1643" xr:uid="{00000000-0005-0000-0000-0000A4050000}"/>
    <cellStyle name="Normal 10 3 3 2 2" xfId="3293" xr:uid="{00000000-0005-0000-0000-0000A5050000}"/>
    <cellStyle name="Normal 10 3 3 2 2 2" xfId="12990" xr:uid="{00000000-0005-0000-0000-000091080000}"/>
    <cellStyle name="Normal 10 3 3 2 2 2 2" xfId="21028" xr:uid="{00000000-0005-0000-0000-000091080000}"/>
    <cellStyle name="Normal 10 3 3 2 2 3" xfId="9752" xr:uid="{00000000-0005-0000-0000-000090080000}"/>
    <cellStyle name="Normal 10 3 3 2 2 4" xfId="17830" xr:uid="{00000000-0005-0000-0000-000090080000}"/>
    <cellStyle name="Normal 10 3 3 2 3" xfId="4956" xr:uid="{00000000-0005-0000-0000-0000A6050000}"/>
    <cellStyle name="Normal 10 3 3 2 3 2" xfId="11343" xr:uid="{00000000-0005-0000-0000-000092080000}"/>
    <cellStyle name="Normal 10 3 3 2 3 3" xfId="19421" xr:uid="{00000000-0005-0000-0000-000092080000}"/>
    <cellStyle name="Normal 10 3 3 2 4" xfId="8157" xr:uid="{00000000-0005-0000-0000-000093080000}"/>
    <cellStyle name="Normal 10 3 3 2 4 2" xfId="16235" xr:uid="{00000000-0005-0000-0000-000093080000}"/>
    <cellStyle name="Normal 10 3 3 2 5" xfId="12478" xr:uid="{00000000-0005-0000-0000-000094080000}"/>
    <cellStyle name="Normal 10 3 3 2 5 2" xfId="20547" xr:uid="{00000000-0005-0000-0000-000094080000}"/>
    <cellStyle name="Normal 10 3 3 2 6" xfId="6547" xr:uid="{00000000-0005-0000-0000-00008F080000}"/>
    <cellStyle name="Normal 10 3 3 2 7" xfId="14627" xr:uid="{00000000-0005-0000-0000-00008F080000}"/>
    <cellStyle name="Normal 10 3 3 3" xfId="2170" xr:uid="{00000000-0005-0000-0000-0000A7050000}"/>
    <cellStyle name="Normal 10 3 3 3 2" xfId="3820" xr:uid="{00000000-0005-0000-0000-0000A8050000}"/>
    <cellStyle name="Normal 10 3 3 3 2 2" xfId="10279" xr:uid="{00000000-0005-0000-0000-000096080000}"/>
    <cellStyle name="Normal 10 3 3 3 2 3" xfId="18357" xr:uid="{00000000-0005-0000-0000-000096080000}"/>
    <cellStyle name="Normal 10 3 3 3 3" xfId="5483" xr:uid="{00000000-0005-0000-0000-0000A9050000}"/>
    <cellStyle name="Normal 10 3 3 3 3 2" xfId="11870" xr:uid="{00000000-0005-0000-0000-000097080000}"/>
    <cellStyle name="Normal 10 3 3 3 3 3" xfId="19948" xr:uid="{00000000-0005-0000-0000-000097080000}"/>
    <cellStyle name="Normal 10 3 3 3 4" xfId="8684" xr:uid="{00000000-0005-0000-0000-000098080000}"/>
    <cellStyle name="Normal 10 3 3 3 4 2" xfId="16762" xr:uid="{00000000-0005-0000-0000-000098080000}"/>
    <cellStyle name="Normal 10 3 3 3 5" xfId="12991" xr:uid="{00000000-0005-0000-0000-000099080000}"/>
    <cellStyle name="Normal 10 3 3 3 5 2" xfId="21029" xr:uid="{00000000-0005-0000-0000-000099080000}"/>
    <cellStyle name="Normal 10 3 3 3 6" xfId="7074" xr:uid="{00000000-0005-0000-0000-000095080000}"/>
    <cellStyle name="Normal 10 3 3 3 7" xfId="15154" xr:uid="{00000000-0005-0000-0000-000095080000}"/>
    <cellStyle name="Normal 10 3 3 4" xfId="2762" xr:uid="{00000000-0005-0000-0000-0000AA050000}"/>
    <cellStyle name="Normal 10 3 3 4 2" xfId="12989" xr:uid="{00000000-0005-0000-0000-00009B080000}"/>
    <cellStyle name="Normal 10 3 3 4 2 2" xfId="21027" xr:uid="{00000000-0005-0000-0000-00009B080000}"/>
    <cellStyle name="Normal 10 3 3 4 3" xfId="9251" xr:uid="{00000000-0005-0000-0000-00009A080000}"/>
    <cellStyle name="Normal 10 3 3 4 4" xfId="17329" xr:uid="{00000000-0005-0000-0000-00009A080000}"/>
    <cellStyle name="Normal 10 3 3 5" xfId="4429" xr:uid="{00000000-0005-0000-0000-0000AB050000}"/>
    <cellStyle name="Normal 10 3 3 5 2" xfId="10816" xr:uid="{00000000-0005-0000-0000-00009C080000}"/>
    <cellStyle name="Normal 10 3 3 5 3" xfId="18894" xr:uid="{00000000-0005-0000-0000-00009C080000}"/>
    <cellStyle name="Normal 10 3 3 6" xfId="7630" xr:uid="{00000000-0005-0000-0000-00009D080000}"/>
    <cellStyle name="Normal 10 3 3 6 2" xfId="15708" xr:uid="{00000000-0005-0000-0000-00009D080000}"/>
    <cellStyle name="Normal 10 3 3 7" xfId="12406" xr:uid="{00000000-0005-0000-0000-00009E080000}"/>
    <cellStyle name="Normal 10 3 3 7 2" xfId="20477" xr:uid="{00000000-0005-0000-0000-00009E080000}"/>
    <cellStyle name="Normal 10 3 3 8" xfId="6020" xr:uid="{00000000-0005-0000-0000-00008E080000}"/>
    <cellStyle name="Normal 10 3 3 9" xfId="14100" xr:uid="{00000000-0005-0000-0000-00008E080000}"/>
    <cellStyle name="Normal 10 3 4" xfId="1395" xr:uid="{00000000-0005-0000-0000-0000AC050000}"/>
    <cellStyle name="Normal 10 3 4 2" xfId="3044" xr:uid="{00000000-0005-0000-0000-0000AD050000}"/>
    <cellStyle name="Normal 10 3 4 2 2" xfId="12992" xr:uid="{00000000-0005-0000-0000-0000A1080000}"/>
    <cellStyle name="Normal 10 3 4 2 2 2" xfId="21030" xr:uid="{00000000-0005-0000-0000-0000A1080000}"/>
    <cellStyle name="Normal 10 3 4 2 3" xfId="9503" xr:uid="{00000000-0005-0000-0000-0000A0080000}"/>
    <cellStyle name="Normal 10 3 4 2 4" xfId="17581" xr:uid="{00000000-0005-0000-0000-0000A0080000}"/>
    <cellStyle name="Normal 10 3 4 3" xfId="4707" xr:uid="{00000000-0005-0000-0000-0000AE050000}"/>
    <cellStyle name="Normal 10 3 4 3 2" xfId="11094" xr:uid="{00000000-0005-0000-0000-0000A2080000}"/>
    <cellStyle name="Normal 10 3 4 3 3" xfId="19172" xr:uid="{00000000-0005-0000-0000-0000A2080000}"/>
    <cellStyle name="Normal 10 3 4 4" xfId="7908" xr:uid="{00000000-0005-0000-0000-0000A3080000}"/>
    <cellStyle name="Normal 10 3 4 4 2" xfId="15986" xr:uid="{00000000-0005-0000-0000-0000A3080000}"/>
    <cellStyle name="Normal 10 3 4 5" xfId="12476" xr:uid="{00000000-0005-0000-0000-0000A4080000}"/>
    <cellStyle name="Normal 10 3 4 5 2" xfId="20545" xr:uid="{00000000-0005-0000-0000-0000A4080000}"/>
    <cellStyle name="Normal 10 3 4 6" xfId="6298" xr:uid="{00000000-0005-0000-0000-00009F080000}"/>
    <cellStyle name="Normal 10 3 4 7" xfId="14378" xr:uid="{00000000-0005-0000-0000-00009F080000}"/>
    <cellStyle name="Normal 10 3 5" xfId="1921" xr:uid="{00000000-0005-0000-0000-0000AF050000}"/>
    <cellStyle name="Normal 10 3 5 2" xfId="3571" xr:uid="{00000000-0005-0000-0000-0000B0050000}"/>
    <cellStyle name="Normal 10 3 5 2 2" xfId="10030" xr:uid="{00000000-0005-0000-0000-0000A6080000}"/>
    <cellStyle name="Normal 10 3 5 2 3" xfId="18108" xr:uid="{00000000-0005-0000-0000-0000A6080000}"/>
    <cellStyle name="Normal 10 3 5 3" xfId="5234" xr:uid="{00000000-0005-0000-0000-0000B1050000}"/>
    <cellStyle name="Normal 10 3 5 3 2" xfId="11621" xr:uid="{00000000-0005-0000-0000-0000A7080000}"/>
    <cellStyle name="Normal 10 3 5 3 3" xfId="19699" xr:uid="{00000000-0005-0000-0000-0000A7080000}"/>
    <cellStyle name="Normal 10 3 5 4" xfId="8435" xr:uid="{00000000-0005-0000-0000-0000A8080000}"/>
    <cellStyle name="Normal 10 3 5 4 2" xfId="16513" xr:uid="{00000000-0005-0000-0000-0000A8080000}"/>
    <cellStyle name="Normal 10 3 5 5" xfId="12993" xr:uid="{00000000-0005-0000-0000-0000A9080000}"/>
    <cellStyle name="Normal 10 3 5 5 2" xfId="21031" xr:uid="{00000000-0005-0000-0000-0000A9080000}"/>
    <cellStyle name="Normal 10 3 5 6" xfId="6825" xr:uid="{00000000-0005-0000-0000-0000A5080000}"/>
    <cellStyle name="Normal 10 3 5 7" xfId="14905" xr:uid="{00000000-0005-0000-0000-0000A5080000}"/>
    <cellStyle name="Normal 10 3 6" xfId="2474" xr:uid="{00000000-0005-0000-0000-0000B2050000}"/>
    <cellStyle name="Normal 10 3 6 2" xfId="12700" xr:uid="{00000000-0005-0000-0000-0000AB080000}"/>
    <cellStyle name="Normal 10 3 6 2 2" xfId="20764" xr:uid="{00000000-0005-0000-0000-0000AB080000}"/>
    <cellStyle name="Normal 10 3 6 3" xfId="8987" xr:uid="{00000000-0005-0000-0000-0000AA080000}"/>
    <cellStyle name="Normal 10 3 6 4" xfId="17065" xr:uid="{00000000-0005-0000-0000-0000AA080000}"/>
    <cellStyle name="Normal 10 3 7" xfId="4180" xr:uid="{00000000-0005-0000-0000-0000B3050000}"/>
    <cellStyle name="Normal 10 3 7 2" xfId="10567" xr:uid="{00000000-0005-0000-0000-0000AC080000}"/>
    <cellStyle name="Normal 10 3 7 3" xfId="18645" xr:uid="{00000000-0005-0000-0000-0000AC080000}"/>
    <cellStyle name="Normal 10 3 8" xfId="7381" xr:uid="{00000000-0005-0000-0000-0000AD080000}"/>
    <cellStyle name="Normal 10 3 8 2" xfId="15459" xr:uid="{00000000-0005-0000-0000-0000AD080000}"/>
    <cellStyle name="Normal 10 3 9" xfId="12177" xr:uid="{00000000-0005-0000-0000-0000AE080000}"/>
    <cellStyle name="Normal 10 3 9 2" xfId="20252" xr:uid="{00000000-0005-0000-0000-0000AE080000}"/>
    <cellStyle name="Normal 10 4" xfId="437" xr:uid="{00000000-0005-0000-0000-0000B5010000}"/>
    <cellStyle name="Normal 10 4 10" xfId="13573" xr:uid="{00000000-0005-0000-0000-0000B0080000}"/>
    <cellStyle name="Normal 10 4 10 2" xfId="21570" xr:uid="{00000000-0005-0000-0000-0000B0080000}"/>
    <cellStyle name="Normal 10 4 11" xfId="5772" xr:uid="{00000000-0005-0000-0000-0000AF080000}"/>
    <cellStyle name="Normal 10 4 12" xfId="13852" xr:uid="{00000000-0005-0000-0000-0000AF080000}"/>
    <cellStyle name="Normal 10 4 2" xfId="438" xr:uid="{00000000-0005-0000-0000-0000B6010000}"/>
    <cellStyle name="Normal 10 4 2 10" xfId="5953" xr:uid="{00000000-0005-0000-0000-0000B1080000}"/>
    <cellStyle name="Normal 10 4 2 11" xfId="14033" xr:uid="{00000000-0005-0000-0000-0000B1080000}"/>
    <cellStyle name="Normal 10 4 2 2" xfId="1144" xr:uid="{00000000-0005-0000-0000-0000B6050000}"/>
    <cellStyle name="Normal 10 4 2 2 2" xfId="1802" xr:uid="{00000000-0005-0000-0000-0000B7050000}"/>
    <cellStyle name="Normal 10 4 2 2 2 2" xfId="3452" xr:uid="{00000000-0005-0000-0000-0000B8050000}"/>
    <cellStyle name="Normal 10 4 2 2 2 2 2" xfId="9911" xr:uid="{00000000-0005-0000-0000-0000B4080000}"/>
    <cellStyle name="Normal 10 4 2 2 2 2 3" xfId="17989" xr:uid="{00000000-0005-0000-0000-0000B4080000}"/>
    <cellStyle name="Normal 10 4 2 2 2 3" xfId="5115" xr:uid="{00000000-0005-0000-0000-0000B9050000}"/>
    <cellStyle name="Normal 10 4 2 2 2 3 2" xfId="11502" xr:uid="{00000000-0005-0000-0000-0000B5080000}"/>
    <cellStyle name="Normal 10 4 2 2 2 3 3" xfId="19580" xr:uid="{00000000-0005-0000-0000-0000B5080000}"/>
    <cellStyle name="Normal 10 4 2 2 2 4" xfId="8316" xr:uid="{00000000-0005-0000-0000-0000B6080000}"/>
    <cellStyle name="Normal 10 4 2 2 2 4 2" xfId="16394" xr:uid="{00000000-0005-0000-0000-0000B6080000}"/>
    <cellStyle name="Normal 10 4 2 2 2 5" xfId="12995" xr:uid="{00000000-0005-0000-0000-0000B7080000}"/>
    <cellStyle name="Normal 10 4 2 2 2 5 2" xfId="21033" xr:uid="{00000000-0005-0000-0000-0000B7080000}"/>
    <cellStyle name="Normal 10 4 2 2 2 6" xfId="6706" xr:uid="{00000000-0005-0000-0000-0000B3080000}"/>
    <cellStyle name="Normal 10 4 2 2 2 7" xfId="14786" xr:uid="{00000000-0005-0000-0000-0000B3080000}"/>
    <cellStyle name="Normal 10 4 2 2 3" xfId="2329" xr:uid="{00000000-0005-0000-0000-0000BA050000}"/>
    <cellStyle name="Normal 10 4 2 2 3 2" xfId="3979" xr:uid="{00000000-0005-0000-0000-0000BB050000}"/>
    <cellStyle name="Normal 10 4 2 2 3 2 2" xfId="10438" xr:uid="{00000000-0005-0000-0000-0000B9080000}"/>
    <cellStyle name="Normal 10 4 2 2 3 2 3" xfId="18516" xr:uid="{00000000-0005-0000-0000-0000B9080000}"/>
    <cellStyle name="Normal 10 4 2 2 3 3" xfId="5642" xr:uid="{00000000-0005-0000-0000-0000BC050000}"/>
    <cellStyle name="Normal 10 4 2 2 3 3 2" xfId="12029" xr:uid="{00000000-0005-0000-0000-0000BA080000}"/>
    <cellStyle name="Normal 10 4 2 2 3 3 3" xfId="20107" xr:uid="{00000000-0005-0000-0000-0000BA080000}"/>
    <cellStyle name="Normal 10 4 2 2 3 4" xfId="8843" xr:uid="{00000000-0005-0000-0000-0000BB080000}"/>
    <cellStyle name="Normal 10 4 2 2 3 4 2" xfId="16921" xr:uid="{00000000-0005-0000-0000-0000BB080000}"/>
    <cellStyle name="Normal 10 4 2 2 3 5" xfId="7233" xr:uid="{00000000-0005-0000-0000-0000B8080000}"/>
    <cellStyle name="Normal 10 4 2 2 3 6" xfId="15313" xr:uid="{00000000-0005-0000-0000-0000B8080000}"/>
    <cellStyle name="Normal 10 4 2 2 4" xfId="2895" xr:uid="{00000000-0005-0000-0000-0000BD050000}"/>
    <cellStyle name="Normal 10 4 2 2 4 2" xfId="9384" xr:uid="{00000000-0005-0000-0000-0000BC080000}"/>
    <cellStyle name="Normal 10 4 2 2 4 3" xfId="17462" xr:uid="{00000000-0005-0000-0000-0000BC080000}"/>
    <cellStyle name="Normal 10 4 2 2 5" xfId="4588" xr:uid="{00000000-0005-0000-0000-0000BE050000}"/>
    <cellStyle name="Normal 10 4 2 2 5 2" xfId="10975" xr:uid="{00000000-0005-0000-0000-0000BD080000}"/>
    <cellStyle name="Normal 10 4 2 2 5 3" xfId="19053" xr:uid="{00000000-0005-0000-0000-0000BD080000}"/>
    <cellStyle name="Normal 10 4 2 2 6" xfId="7789" xr:uid="{00000000-0005-0000-0000-0000BE080000}"/>
    <cellStyle name="Normal 10 4 2 2 6 2" xfId="15867" xr:uid="{00000000-0005-0000-0000-0000BE080000}"/>
    <cellStyle name="Normal 10 4 2 2 7" xfId="12480" xr:uid="{00000000-0005-0000-0000-0000BF080000}"/>
    <cellStyle name="Normal 10 4 2 2 7 2" xfId="20549" xr:uid="{00000000-0005-0000-0000-0000BF080000}"/>
    <cellStyle name="Normal 10 4 2 2 8" xfId="6179" xr:uid="{00000000-0005-0000-0000-0000B2080000}"/>
    <cellStyle name="Normal 10 4 2 2 9" xfId="14259" xr:uid="{00000000-0005-0000-0000-0000B2080000}"/>
    <cellStyle name="Normal 10 4 2 3" xfId="1577" xr:uid="{00000000-0005-0000-0000-0000BF050000}"/>
    <cellStyle name="Normal 10 4 2 3 2" xfId="3226" xr:uid="{00000000-0005-0000-0000-0000C0050000}"/>
    <cellStyle name="Normal 10 4 2 3 2 2" xfId="9685" xr:uid="{00000000-0005-0000-0000-0000C1080000}"/>
    <cellStyle name="Normal 10 4 2 3 2 3" xfId="17763" xr:uid="{00000000-0005-0000-0000-0000C1080000}"/>
    <cellStyle name="Normal 10 4 2 3 3" xfId="4889" xr:uid="{00000000-0005-0000-0000-0000C1050000}"/>
    <cellStyle name="Normal 10 4 2 3 3 2" xfId="11276" xr:uid="{00000000-0005-0000-0000-0000C2080000}"/>
    <cellStyle name="Normal 10 4 2 3 3 3" xfId="19354" xr:uid="{00000000-0005-0000-0000-0000C2080000}"/>
    <cellStyle name="Normal 10 4 2 3 4" xfId="8090" xr:uid="{00000000-0005-0000-0000-0000C3080000}"/>
    <cellStyle name="Normal 10 4 2 3 4 2" xfId="16168" xr:uid="{00000000-0005-0000-0000-0000C3080000}"/>
    <cellStyle name="Normal 10 4 2 3 5" xfId="12996" xr:uid="{00000000-0005-0000-0000-0000C4080000}"/>
    <cellStyle name="Normal 10 4 2 3 5 2" xfId="21034" xr:uid="{00000000-0005-0000-0000-0000C4080000}"/>
    <cellStyle name="Normal 10 4 2 3 6" xfId="6480" xr:uid="{00000000-0005-0000-0000-0000C0080000}"/>
    <cellStyle name="Normal 10 4 2 3 7" xfId="14560" xr:uid="{00000000-0005-0000-0000-0000C0080000}"/>
    <cellStyle name="Normal 10 4 2 4" xfId="2103" xr:uid="{00000000-0005-0000-0000-0000C2050000}"/>
    <cellStyle name="Normal 10 4 2 4 2" xfId="3753" xr:uid="{00000000-0005-0000-0000-0000C3050000}"/>
    <cellStyle name="Normal 10 4 2 4 2 2" xfId="10212" xr:uid="{00000000-0005-0000-0000-0000C6080000}"/>
    <cellStyle name="Normal 10 4 2 4 2 3" xfId="18290" xr:uid="{00000000-0005-0000-0000-0000C6080000}"/>
    <cellStyle name="Normal 10 4 2 4 3" xfId="5416" xr:uid="{00000000-0005-0000-0000-0000C4050000}"/>
    <cellStyle name="Normal 10 4 2 4 3 2" xfId="11803" xr:uid="{00000000-0005-0000-0000-0000C7080000}"/>
    <cellStyle name="Normal 10 4 2 4 3 3" xfId="19881" xr:uid="{00000000-0005-0000-0000-0000C7080000}"/>
    <cellStyle name="Normal 10 4 2 4 4" xfId="8617" xr:uid="{00000000-0005-0000-0000-0000C8080000}"/>
    <cellStyle name="Normal 10 4 2 4 4 2" xfId="16695" xr:uid="{00000000-0005-0000-0000-0000C8080000}"/>
    <cellStyle name="Normal 10 4 2 4 5" xfId="12994" xr:uid="{00000000-0005-0000-0000-0000C9080000}"/>
    <cellStyle name="Normal 10 4 2 4 5 2" xfId="21032" xr:uid="{00000000-0005-0000-0000-0000C9080000}"/>
    <cellStyle name="Normal 10 4 2 4 6" xfId="7007" xr:uid="{00000000-0005-0000-0000-0000C5080000}"/>
    <cellStyle name="Normal 10 4 2 4 7" xfId="15087" xr:uid="{00000000-0005-0000-0000-0000C5080000}"/>
    <cellStyle name="Normal 10 4 2 5" xfId="2477" xr:uid="{00000000-0005-0000-0000-0000C5050000}"/>
    <cellStyle name="Normal 10 4 2 5 2" xfId="8990" xr:uid="{00000000-0005-0000-0000-0000CA080000}"/>
    <cellStyle name="Normal 10 4 2 5 3" xfId="17068" xr:uid="{00000000-0005-0000-0000-0000CA080000}"/>
    <cellStyle name="Normal 10 4 2 6" xfId="4362" xr:uid="{00000000-0005-0000-0000-0000C6050000}"/>
    <cellStyle name="Normal 10 4 2 6 2" xfId="10749" xr:uid="{00000000-0005-0000-0000-0000CB080000}"/>
    <cellStyle name="Normal 10 4 2 6 3" xfId="18827" xr:uid="{00000000-0005-0000-0000-0000CB080000}"/>
    <cellStyle name="Normal 10 4 2 7" xfId="7563" xr:uid="{00000000-0005-0000-0000-0000CC080000}"/>
    <cellStyle name="Normal 10 4 2 7 2" xfId="15641" xr:uid="{00000000-0005-0000-0000-0000CC080000}"/>
    <cellStyle name="Normal 10 4 2 8" xfId="12180" xr:uid="{00000000-0005-0000-0000-0000CD080000}"/>
    <cellStyle name="Normal 10 4 2 8 2" xfId="20255" xr:uid="{00000000-0005-0000-0000-0000CD080000}"/>
    <cellStyle name="Normal 10 4 2 9" xfId="13574" xr:uid="{00000000-0005-0000-0000-0000CE080000}"/>
    <cellStyle name="Normal 10 4 2 9 2" xfId="21571" xr:uid="{00000000-0005-0000-0000-0000CE080000}"/>
    <cellStyle name="Normal 10 4 3" xfId="998" xr:uid="{00000000-0005-0000-0000-0000C7050000}"/>
    <cellStyle name="Normal 10 4 3 2" xfId="1644" xr:uid="{00000000-0005-0000-0000-0000C8050000}"/>
    <cellStyle name="Normal 10 4 3 2 2" xfId="3294" xr:uid="{00000000-0005-0000-0000-0000C9050000}"/>
    <cellStyle name="Normal 10 4 3 2 2 2" xfId="9753" xr:uid="{00000000-0005-0000-0000-0000D1080000}"/>
    <cellStyle name="Normal 10 4 3 2 2 3" xfId="17831" xr:uid="{00000000-0005-0000-0000-0000D1080000}"/>
    <cellStyle name="Normal 10 4 3 2 3" xfId="4957" xr:uid="{00000000-0005-0000-0000-0000CA050000}"/>
    <cellStyle name="Normal 10 4 3 2 3 2" xfId="11344" xr:uid="{00000000-0005-0000-0000-0000D2080000}"/>
    <cellStyle name="Normal 10 4 3 2 3 3" xfId="19422" xr:uid="{00000000-0005-0000-0000-0000D2080000}"/>
    <cellStyle name="Normal 10 4 3 2 4" xfId="8158" xr:uid="{00000000-0005-0000-0000-0000D3080000}"/>
    <cellStyle name="Normal 10 4 3 2 4 2" xfId="16236" xr:uid="{00000000-0005-0000-0000-0000D3080000}"/>
    <cellStyle name="Normal 10 4 3 2 5" xfId="12997" xr:uid="{00000000-0005-0000-0000-0000D4080000}"/>
    <cellStyle name="Normal 10 4 3 2 5 2" xfId="21035" xr:uid="{00000000-0005-0000-0000-0000D4080000}"/>
    <cellStyle name="Normal 10 4 3 2 6" xfId="6548" xr:uid="{00000000-0005-0000-0000-0000D0080000}"/>
    <cellStyle name="Normal 10 4 3 2 7" xfId="14628" xr:uid="{00000000-0005-0000-0000-0000D0080000}"/>
    <cellStyle name="Normal 10 4 3 3" xfId="2171" xr:uid="{00000000-0005-0000-0000-0000CB050000}"/>
    <cellStyle name="Normal 10 4 3 3 2" xfId="3821" xr:uid="{00000000-0005-0000-0000-0000CC050000}"/>
    <cellStyle name="Normal 10 4 3 3 2 2" xfId="10280" xr:uid="{00000000-0005-0000-0000-0000D6080000}"/>
    <cellStyle name="Normal 10 4 3 3 2 3" xfId="18358" xr:uid="{00000000-0005-0000-0000-0000D6080000}"/>
    <cellStyle name="Normal 10 4 3 3 3" xfId="5484" xr:uid="{00000000-0005-0000-0000-0000CD050000}"/>
    <cellStyle name="Normal 10 4 3 3 3 2" xfId="11871" xr:uid="{00000000-0005-0000-0000-0000D7080000}"/>
    <cellStyle name="Normal 10 4 3 3 3 3" xfId="19949" xr:uid="{00000000-0005-0000-0000-0000D7080000}"/>
    <cellStyle name="Normal 10 4 3 3 4" xfId="8685" xr:uid="{00000000-0005-0000-0000-0000D8080000}"/>
    <cellStyle name="Normal 10 4 3 3 4 2" xfId="16763" xr:uid="{00000000-0005-0000-0000-0000D8080000}"/>
    <cellStyle name="Normal 10 4 3 3 5" xfId="7075" xr:uid="{00000000-0005-0000-0000-0000D5080000}"/>
    <cellStyle name="Normal 10 4 3 3 6" xfId="15155" xr:uid="{00000000-0005-0000-0000-0000D5080000}"/>
    <cellStyle name="Normal 10 4 3 4" xfId="2763" xr:uid="{00000000-0005-0000-0000-0000CE050000}"/>
    <cellStyle name="Normal 10 4 3 4 2" xfId="9252" xr:uid="{00000000-0005-0000-0000-0000D9080000}"/>
    <cellStyle name="Normal 10 4 3 4 3" xfId="17330" xr:uid="{00000000-0005-0000-0000-0000D9080000}"/>
    <cellStyle name="Normal 10 4 3 5" xfId="4430" xr:uid="{00000000-0005-0000-0000-0000CF050000}"/>
    <cellStyle name="Normal 10 4 3 5 2" xfId="10817" xr:uid="{00000000-0005-0000-0000-0000DA080000}"/>
    <cellStyle name="Normal 10 4 3 5 3" xfId="18895" xr:uid="{00000000-0005-0000-0000-0000DA080000}"/>
    <cellStyle name="Normal 10 4 3 6" xfId="7631" xr:uid="{00000000-0005-0000-0000-0000DB080000}"/>
    <cellStyle name="Normal 10 4 3 6 2" xfId="15709" xr:uid="{00000000-0005-0000-0000-0000DB080000}"/>
    <cellStyle name="Normal 10 4 3 7" xfId="12479" xr:uid="{00000000-0005-0000-0000-0000DC080000}"/>
    <cellStyle name="Normal 10 4 3 7 2" xfId="20548" xr:uid="{00000000-0005-0000-0000-0000DC080000}"/>
    <cellStyle name="Normal 10 4 3 8" xfId="6021" xr:uid="{00000000-0005-0000-0000-0000CF080000}"/>
    <cellStyle name="Normal 10 4 3 9" xfId="14101" xr:uid="{00000000-0005-0000-0000-0000CF080000}"/>
    <cellStyle name="Normal 10 4 4" xfId="1396" xr:uid="{00000000-0005-0000-0000-0000D0050000}"/>
    <cellStyle name="Normal 10 4 4 2" xfId="3045" xr:uid="{00000000-0005-0000-0000-0000D1050000}"/>
    <cellStyle name="Normal 10 4 4 2 2" xfId="9504" xr:uid="{00000000-0005-0000-0000-0000DE080000}"/>
    <cellStyle name="Normal 10 4 4 2 3" xfId="17582" xr:uid="{00000000-0005-0000-0000-0000DE080000}"/>
    <cellStyle name="Normal 10 4 4 3" xfId="4708" xr:uid="{00000000-0005-0000-0000-0000D2050000}"/>
    <cellStyle name="Normal 10 4 4 3 2" xfId="11095" xr:uid="{00000000-0005-0000-0000-0000DF080000}"/>
    <cellStyle name="Normal 10 4 4 3 3" xfId="19173" xr:uid="{00000000-0005-0000-0000-0000DF080000}"/>
    <cellStyle name="Normal 10 4 4 4" xfId="7909" xr:uid="{00000000-0005-0000-0000-0000E0080000}"/>
    <cellStyle name="Normal 10 4 4 4 2" xfId="15987" xr:uid="{00000000-0005-0000-0000-0000E0080000}"/>
    <cellStyle name="Normal 10 4 4 5" xfId="12998" xr:uid="{00000000-0005-0000-0000-0000E1080000}"/>
    <cellStyle name="Normal 10 4 4 5 2" xfId="21036" xr:uid="{00000000-0005-0000-0000-0000E1080000}"/>
    <cellStyle name="Normal 10 4 4 6" xfId="6299" xr:uid="{00000000-0005-0000-0000-0000DD080000}"/>
    <cellStyle name="Normal 10 4 4 7" xfId="14379" xr:uid="{00000000-0005-0000-0000-0000DD080000}"/>
    <cellStyle name="Normal 10 4 5" xfId="1922" xr:uid="{00000000-0005-0000-0000-0000D3050000}"/>
    <cellStyle name="Normal 10 4 5 2" xfId="3572" xr:uid="{00000000-0005-0000-0000-0000D4050000}"/>
    <cellStyle name="Normal 10 4 5 2 2" xfId="10031" xr:uid="{00000000-0005-0000-0000-0000E3080000}"/>
    <cellStyle name="Normal 10 4 5 2 3" xfId="18109" xr:uid="{00000000-0005-0000-0000-0000E3080000}"/>
    <cellStyle name="Normal 10 4 5 3" xfId="5235" xr:uid="{00000000-0005-0000-0000-0000D5050000}"/>
    <cellStyle name="Normal 10 4 5 3 2" xfId="11622" xr:uid="{00000000-0005-0000-0000-0000E4080000}"/>
    <cellStyle name="Normal 10 4 5 3 3" xfId="19700" xr:uid="{00000000-0005-0000-0000-0000E4080000}"/>
    <cellStyle name="Normal 10 4 5 4" xfId="8436" xr:uid="{00000000-0005-0000-0000-0000E5080000}"/>
    <cellStyle name="Normal 10 4 5 4 2" xfId="16514" xr:uid="{00000000-0005-0000-0000-0000E5080000}"/>
    <cellStyle name="Normal 10 4 5 5" xfId="12701" xr:uid="{00000000-0005-0000-0000-0000E6080000}"/>
    <cellStyle name="Normal 10 4 5 5 2" xfId="20765" xr:uid="{00000000-0005-0000-0000-0000E6080000}"/>
    <cellStyle name="Normal 10 4 5 6" xfId="6826" xr:uid="{00000000-0005-0000-0000-0000E2080000}"/>
    <cellStyle name="Normal 10 4 5 7" xfId="14906" xr:uid="{00000000-0005-0000-0000-0000E2080000}"/>
    <cellStyle name="Normal 10 4 6" xfId="2476" xr:uid="{00000000-0005-0000-0000-0000D6050000}"/>
    <cellStyle name="Normal 10 4 6 2" xfId="8989" xr:uid="{00000000-0005-0000-0000-0000E7080000}"/>
    <cellStyle name="Normal 10 4 6 3" xfId="17067" xr:uid="{00000000-0005-0000-0000-0000E7080000}"/>
    <cellStyle name="Normal 10 4 7" xfId="4181" xr:uid="{00000000-0005-0000-0000-0000D7050000}"/>
    <cellStyle name="Normal 10 4 7 2" xfId="10568" xr:uid="{00000000-0005-0000-0000-0000E8080000}"/>
    <cellStyle name="Normal 10 4 7 3" xfId="18646" xr:uid="{00000000-0005-0000-0000-0000E8080000}"/>
    <cellStyle name="Normal 10 4 8" xfId="7382" xr:uid="{00000000-0005-0000-0000-0000E9080000}"/>
    <cellStyle name="Normal 10 4 8 2" xfId="15460" xr:uid="{00000000-0005-0000-0000-0000E9080000}"/>
    <cellStyle name="Normal 10 4 9" xfId="12179" xr:uid="{00000000-0005-0000-0000-0000EA080000}"/>
    <cellStyle name="Normal 10 4 9 2" xfId="20254" xr:uid="{00000000-0005-0000-0000-0000EA080000}"/>
    <cellStyle name="Normal 10 5" xfId="439" xr:uid="{00000000-0005-0000-0000-0000B7010000}"/>
    <cellStyle name="Normal 10 5 10" xfId="13575" xr:uid="{00000000-0005-0000-0000-0000EC080000}"/>
    <cellStyle name="Normal 10 5 10 2" xfId="21572" xr:uid="{00000000-0005-0000-0000-0000EC080000}"/>
    <cellStyle name="Normal 10 5 11" xfId="5773" xr:uid="{00000000-0005-0000-0000-0000EB080000}"/>
    <cellStyle name="Normal 10 5 12" xfId="13853" xr:uid="{00000000-0005-0000-0000-0000EB080000}"/>
    <cellStyle name="Normal 10 5 2" xfId="977" xr:uid="{00000000-0005-0000-0000-0000D9050000}"/>
    <cellStyle name="Normal 10 5 2 10" xfId="14016" xr:uid="{00000000-0005-0000-0000-0000ED080000}"/>
    <cellStyle name="Normal 10 5 2 2" xfId="1145" xr:uid="{00000000-0005-0000-0000-0000DA050000}"/>
    <cellStyle name="Normal 10 5 2 2 2" xfId="1803" xr:uid="{00000000-0005-0000-0000-0000DB050000}"/>
    <cellStyle name="Normal 10 5 2 2 2 2" xfId="3453" xr:uid="{00000000-0005-0000-0000-0000DC050000}"/>
    <cellStyle name="Normal 10 5 2 2 2 2 2" xfId="9912" xr:uid="{00000000-0005-0000-0000-0000F0080000}"/>
    <cellStyle name="Normal 10 5 2 2 2 2 3" xfId="17990" xr:uid="{00000000-0005-0000-0000-0000F0080000}"/>
    <cellStyle name="Normal 10 5 2 2 2 3" xfId="5116" xr:uid="{00000000-0005-0000-0000-0000DD050000}"/>
    <cellStyle name="Normal 10 5 2 2 2 3 2" xfId="11503" xr:uid="{00000000-0005-0000-0000-0000F1080000}"/>
    <cellStyle name="Normal 10 5 2 2 2 3 3" xfId="19581" xr:uid="{00000000-0005-0000-0000-0000F1080000}"/>
    <cellStyle name="Normal 10 5 2 2 2 4" xfId="8317" xr:uid="{00000000-0005-0000-0000-0000F2080000}"/>
    <cellStyle name="Normal 10 5 2 2 2 4 2" xfId="16395" xr:uid="{00000000-0005-0000-0000-0000F2080000}"/>
    <cellStyle name="Normal 10 5 2 2 2 5" xfId="6707" xr:uid="{00000000-0005-0000-0000-0000EF080000}"/>
    <cellStyle name="Normal 10 5 2 2 2 6" xfId="14787" xr:uid="{00000000-0005-0000-0000-0000EF080000}"/>
    <cellStyle name="Normal 10 5 2 2 3" xfId="2330" xr:uid="{00000000-0005-0000-0000-0000DE050000}"/>
    <cellStyle name="Normal 10 5 2 2 3 2" xfId="3980" xr:uid="{00000000-0005-0000-0000-0000DF050000}"/>
    <cellStyle name="Normal 10 5 2 2 3 2 2" xfId="10439" xr:uid="{00000000-0005-0000-0000-0000F4080000}"/>
    <cellStyle name="Normal 10 5 2 2 3 2 3" xfId="18517" xr:uid="{00000000-0005-0000-0000-0000F4080000}"/>
    <cellStyle name="Normal 10 5 2 2 3 3" xfId="5643" xr:uid="{00000000-0005-0000-0000-0000E0050000}"/>
    <cellStyle name="Normal 10 5 2 2 3 3 2" xfId="12030" xr:uid="{00000000-0005-0000-0000-0000F5080000}"/>
    <cellStyle name="Normal 10 5 2 2 3 3 3" xfId="20108" xr:uid="{00000000-0005-0000-0000-0000F5080000}"/>
    <cellStyle name="Normal 10 5 2 2 3 4" xfId="8844" xr:uid="{00000000-0005-0000-0000-0000F6080000}"/>
    <cellStyle name="Normal 10 5 2 2 3 4 2" xfId="16922" xr:uid="{00000000-0005-0000-0000-0000F6080000}"/>
    <cellStyle name="Normal 10 5 2 2 3 5" xfId="7234" xr:uid="{00000000-0005-0000-0000-0000F3080000}"/>
    <cellStyle name="Normal 10 5 2 2 3 6" xfId="15314" xr:uid="{00000000-0005-0000-0000-0000F3080000}"/>
    <cellStyle name="Normal 10 5 2 2 4" xfId="2896" xr:uid="{00000000-0005-0000-0000-0000E1050000}"/>
    <cellStyle name="Normal 10 5 2 2 4 2" xfId="9385" xr:uid="{00000000-0005-0000-0000-0000F7080000}"/>
    <cellStyle name="Normal 10 5 2 2 4 3" xfId="17463" xr:uid="{00000000-0005-0000-0000-0000F7080000}"/>
    <cellStyle name="Normal 10 5 2 2 5" xfId="4589" xr:uid="{00000000-0005-0000-0000-0000E2050000}"/>
    <cellStyle name="Normal 10 5 2 2 5 2" xfId="10976" xr:uid="{00000000-0005-0000-0000-0000F8080000}"/>
    <cellStyle name="Normal 10 5 2 2 5 3" xfId="19054" xr:uid="{00000000-0005-0000-0000-0000F8080000}"/>
    <cellStyle name="Normal 10 5 2 2 6" xfId="7790" xr:uid="{00000000-0005-0000-0000-0000F9080000}"/>
    <cellStyle name="Normal 10 5 2 2 6 2" xfId="15868" xr:uid="{00000000-0005-0000-0000-0000F9080000}"/>
    <cellStyle name="Normal 10 5 2 2 7" xfId="12999" xr:uid="{00000000-0005-0000-0000-0000FA080000}"/>
    <cellStyle name="Normal 10 5 2 2 7 2" xfId="21037" xr:uid="{00000000-0005-0000-0000-0000FA080000}"/>
    <cellStyle name="Normal 10 5 2 2 8" xfId="6180" xr:uid="{00000000-0005-0000-0000-0000EE080000}"/>
    <cellStyle name="Normal 10 5 2 2 9" xfId="14260" xr:uid="{00000000-0005-0000-0000-0000EE080000}"/>
    <cellStyle name="Normal 10 5 2 3" xfId="1560" xr:uid="{00000000-0005-0000-0000-0000E3050000}"/>
    <cellStyle name="Normal 10 5 2 3 2" xfId="3209" xr:uid="{00000000-0005-0000-0000-0000E4050000}"/>
    <cellStyle name="Normal 10 5 2 3 2 2" xfId="9668" xr:uid="{00000000-0005-0000-0000-0000FC080000}"/>
    <cellStyle name="Normal 10 5 2 3 2 3" xfId="17746" xr:uid="{00000000-0005-0000-0000-0000FC080000}"/>
    <cellStyle name="Normal 10 5 2 3 3" xfId="4872" xr:uid="{00000000-0005-0000-0000-0000E5050000}"/>
    <cellStyle name="Normal 10 5 2 3 3 2" xfId="11259" xr:uid="{00000000-0005-0000-0000-0000FD080000}"/>
    <cellStyle name="Normal 10 5 2 3 3 3" xfId="19337" xr:uid="{00000000-0005-0000-0000-0000FD080000}"/>
    <cellStyle name="Normal 10 5 2 3 4" xfId="8073" xr:uid="{00000000-0005-0000-0000-0000FE080000}"/>
    <cellStyle name="Normal 10 5 2 3 4 2" xfId="16151" xr:uid="{00000000-0005-0000-0000-0000FE080000}"/>
    <cellStyle name="Normal 10 5 2 3 5" xfId="6463" xr:uid="{00000000-0005-0000-0000-0000FB080000}"/>
    <cellStyle name="Normal 10 5 2 3 6" xfId="14543" xr:uid="{00000000-0005-0000-0000-0000FB080000}"/>
    <cellStyle name="Normal 10 5 2 4" xfId="2086" xr:uid="{00000000-0005-0000-0000-0000E6050000}"/>
    <cellStyle name="Normal 10 5 2 4 2" xfId="3736" xr:uid="{00000000-0005-0000-0000-0000E7050000}"/>
    <cellStyle name="Normal 10 5 2 4 2 2" xfId="10195" xr:uid="{00000000-0005-0000-0000-000000090000}"/>
    <cellStyle name="Normal 10 5 2 4 2 3" xfId="18273" xr:uid="{00000000-0005-0000-0000-000000090000}"/>
    <cellStyle name="Normal 10 5 2 4 3" xfId="5399" xr:uid="{00000000-0005-0000-0000-0000E8050000}"/>
    <cellStyle name="Normal 10 5 2 4 3 2" xfId="11786" xr:uid="{00000000-0005-0000-0000-000001090000}"/>
    <cellStyle name="Normal 10 5 2 4 3 3" xfId="19864" xr:uid="{00000000-0005-0000-0000-000001090000}"/>
    <cellStyle name="Normal 10 5 2 4 4" xfId="8600" xr:uid="{00000000-0005-0000-0000-000002090000}"/>
    <cellStyle name="Normal 10 5 2 4 4 2" xfId="16678" xr:uid="{00000000-0005-0000-0000-000002090000}"/>
    <cellStyle name="Normal 10 5 2 4 5" xfId="6990" xr:uid="{00000000-0005-0000-0000-0000FF080000}"/>
    <cellStyle name="Normal 10 5 2 4 6" xfId="15070" xr:uid="{00000000-0005-0000-0000-0000FF080000}"/>
    <cellStyle name="Normal 10 5 2 5" xfId="2742" xr:uid="{00000000-0005-0000-0000-0000E9050000}"/>
    <cellStyle name="Normal 10 5 2 5 2" xfId="9231" xr:uid="{00000000-0005-0000-0000-000003090000}"/>
    <cellStyle name="Normal 10 5 2 5 3" xfId="17309" xr:uid="{00000000-0005-0000-0000-000003090000}"/>
    <cellStyle name="Normal 10 5 2 6" xfId="4345" xr:uid="{00000000-0005-0000-0000-0000EA050000}"/>
    <cellStyle name="Normal 10 5 2 6 2" xfId="10732" xr:uid="{00000000-0005-0000-0000-000004090000}"/>
    <cellStyle name="Normal 10 5 2 6 3" xfId="18810" xr:uid="{00000000-0005-0000-0000-000004090000}"/>
    <cellStyle name="Normal 10 5 2 7" xfId="7546" xr:uid="{00000000-0005-0000-0000-000005090000}"/>
    <cellStyle name="Normal 10 5 2 7 2" xfId="15624" xr:uid="{00000000-0005-0000-0000-000005090000}"/>
    <cellStyle name="Normal 10 5 2 8" xfId="12481" xr:uid="{00000000-0005-0000-0000-000006090000}"/>
    <cellStyle name="Normal 10 5 2 8 2" xfId="20550" xr:uid="{00000000-0005-0000-0000-000006090000}"/>
    <cellStyle name="Normal 10 5 2 9" xfId="5936" xr:uid="{00000000-0005-0000-0000-0000ED080000}"/>
    <cellStyle name="Normal 10 5 3" xfId="999" xr:uid="{00000000-0005-0000-0000-0000EB050000}"/>
    <cellStyle name="Normal 10 5 3 2" xfId="1645" xr:uid="{00000000-0005-0000-0000-0000EC050000}"/>
    <cellStyle name="Normal 10 5 3 2 2" xfId="3295" xr:uid="{00000000-0005-0000-0000-0000ED050000}"/>
    <cellStyle name="Normal 10 5 3 2 2 2" xfId="9754" xr:uid="{00000000-0005-0000-0000-000009090000}"/>
    <cellStyle name="Normal 10 5 3 2 2 3" xfId="17832" xr:uid="{00000000-0005-0000-0000-000009090000}"/>
    <cellStyle name="Normal 10 5 3 2 3" xfId="4958" xr:uid="{00000000-0005-0000-0000-0000EE050000}"/>
    <cellStyle name="Normal 10 5 3 2 3 2" xfId="11345" xr:uid="{00000000-0005-0000-0000-00000A090000}"/>
    <cellStyle name="Normal 10 5 3 2 3 3" xfId="19423" xr:uid="{00000000-0005-0000-0000-00000A090000}"/>
    <cellStyle name="Normal 10 5 3 2 4" xfId="8159" xr:uid="{00000000-0005-0000-0000-00000B090000}"/>
    <cellStyle name="Normal 10 5 3 2 4 2" xfId="16237" xr:uid="{00000000-0005-0000-0000-00000B090000}"/>
    <cellStyle name="Normal 10 5 3 2 5" xfId="6549" xr:uid="{00000000-0005-0000-0000-000008090000}"/>
    <cellStyle name="Normal 10 5 3 2 6" xfId="14629" xr:uid="{00000000-0005-0000-0000-000008090000}"/>
    <cellStyle name="Normal 10 5 3 3" xfId="2172" xr:uid="{00000000-0005-0000-0000-0000EF050000}"/>
    <cellStyle name="Normal 10 5 3 3 2" xfId="3822" xr:uid="{00000000-0005-0000-0000-0000F0050000}"/>
    <cellStyle name="Normal 10 5 3 3 2 2" xfId="10281" xr:uid="{00000000-0005-0000-0000-00000D090000}"/>
    <cellStyle name="Normal 10 5 3 3 2 3" xfId="18359" xr:uid="{00000000-0005-0000-0000-00000D090000}"/>
    <cellStyle name="Normal 10 5 3 3 3" xfId="5485" xr:uid="{00000000-0005-0000-0000-0000F1050000}"/>
    <cellStyle name="Normal 10 5 3 3 3 2" xfId="11872" xr:uid="{00000000-0005-0000-0000-00000E090000}"/>
    <cellStyle name="Normal 10 5 3 3 3 3" xfId="19950" xr:uid="{00000000-0005-0000-0000-00000E090000}"/>
    <cellStyle name="Normal 10 5 3 3 4" xfId="8686" xr:uid="{00000000-0005-0000-0000-00000F090000}"/>
    <cellStyle name="Normal 10 5 3 3 4 2" xfId="16764" xr:uid="{00000000-0005-0000-0000-00000F090000}"/>
    <cellStyle name="Normal 10 5 3 3 5" xfId="7076" xr:uid="{00000000-0005-0000-0000-00000C090000}"/>
    <cellStyle name="Normal 10 5 3 3 6" xfId="15156" xr:uid="{00000000-0005-0000-0000-00000C090000}"/>
    <cellStyle name="Normal 10 5 3 4" xfId="2764" xr:uid="{00000000-0005-0000-0000-0000F2050000}"/>
    <cellStyle name="Normal 10 5 3 4 2" xfId="9253" xr:uid="{00000000-0005-0000-0000-000010090000}"/>
    <cellStyle name="Normal 10 5 3 4 3" xfId="17331" xr:uid="{00000000-0005-0000-0000-000010090000}"/>
    <cellStyle name="Normal 10 5 3 5" xfId="4431" xr:uid="{00000000-0005-0000-0000-0000F3050000}"/>
    <cellStyle name="Normal 10 5 3 5 2" xfId="10818" xr:uid="{00000000-0005-0000-0000-000011090000}"/>
    <cellStyle name="Normal 10 5 3 5 3" xfId="18896" xr:uid="{00000000-0005-0000-0000-000011090000}"/>
    <cellStyle name="Normal 10 5 3 6" xfId="7632" xr:uid="{00000000-0005-0000-0000-000012090000}"/>
    <cellStyle name="Normal 10 5 3 6 2" xfId="15710" xr:uid="{00000000-0005-0000-0000-000012090000}"/>
    <cellStyle name="Normal 10 5 3 7" xfId="13000" xr:uid="{00000000-0005-0000-0000-000013090000}"/>
    <cellStyle name="Normal 10 5 3 7 2" xfId="21038" xr:uid="{00000000-0005-0000-0000-000013090000}"/>
    <cellStyle name="Normal 10 5 3 8" xfId="6022" xr:uid="{00000000-0005-0000-0000-000007090000}"/>
    <cellStyle name="Normal 10 5 3 9" xfId="14102" xr:uid="{00000000-0005-0000-0000-000007090000}"/>
    <cellStyle name="Normal 10 5 4" xfId="1397" xr:uid="{00000000-0005-0000-0000-0000F4050000}"/>
    <cellStyle name="Normal 10 5 4 2" xfId="3046" xr:uid="{00000000-0005-0000-0000-0000F5050000}"/>
    <cellStyle name="Normal 10 5 4 2 2" xfId="9505" xr:uid="{00000000-0005-0000-0000-000015090000}"/>
    <cellStyle name="Normal 10 5 4 2 3" xfId="17583" xr:uid="{00000000-0005-0000-0000-000015090000}"/>
    <cellStyle name="Normal 10 5 4 3" xfId="4709" xr:uid="{00000000-0005-0000-0000-0000F6050000}"/>
    <cellStyle name="Normal 10 5 4 3 2" xfId="11096" xr:uid="{00000000-0005-0000-0000-000016090000}"/>
    <cellStyle name="Normal 10 5 4 3 3" xfId="19174" xr:uid="{00000000-0005-0000-0000-000016090000}"/>
    <cellStyle name="Normal 10 5 4 4" xfId="7910" xr:uid="{00000000-0005-0000-0000-000017090000}"/>
    <cellStyle name="Normal 10 5 4 4 2" xfId="15988" xr:uid="{00000000-0005-0000-0000-000017090000}"/>
    <cellStyle name="Normal 10 5 4 5" xfId="12702" xr:uid="{00000000-0005-0000-0000-000018090000}"/>
    <cellStyle name="Normal 10 5 4 5 2" xfId="20766" xr:uid="{00000000-0005-0000-0000-000018090000}"/>
    <cellStyle name="Normal 10 5 4 6" xfId="6300" xr:uid="{00000000-0005-0000-0000-000014090000}"/>
    <cellStyle name="Normal 10 5 4 7" xfId="14380" xr:uid="{00000000-0005-0000-0000-000014090000}"/>
    <cellStyle name="Normal 10 5 5" xfId="1923" xr:uid="{00000000-0005-0000-0000-0000F7050000}"/>
    <cellStyle name="Normal 10 5 5 2" xfId="3573" xr:uid="{00000000-0005-0000-0000-0000F8050000}"/>
    <cellStyle name="Normal 10 5 5 2 2" xfId="10032" xr:uid="{00000000-0005-0000-0000-00001A090000}"/>
    <cellStyle name="Normal 10 5 5 2 3" xfId="18110" xr:uid="{00000000-0005-0000-0000-00001A090000}"/>
    <cellStyle name="Normal 10 5 5 3" xfId="5236" xr:uid="{00000000-0005-0000-0000-0000F9050000}"/>
    <cellStyle name="Normal 10 5 5 3 2" xfId="11623" xr:uid="{00000000-0005-0000-0000-00001B090000}"/>
    <cellStyle name="Normal 10 5 5 3 3" xfId="19701" xr:uid="{00000000-0005-0000-0000-00001B090000}"/>
    <cellStyle name="Normal 10 5 5 4" xfId="8437" xr:uid="{00000000-0005-0000-0000-00001C090000}"/>
    <cellStyle name="Normal 10 5 5 4 2" xfId="16515" xr:uid="{00000000-0005-0000-0000-00001C090000}"/>
    <cellStyle name="Normal 10 5 5 5" xfId="6827" xr:uid="{00000000-0005-0000-0000-000019090000}"/>
    <cellStyle name="Normal 10 5 5 6" xfId="14907" xr:uid="{00000000-0005-0000-0000-000019090000}"/>
    <cellStyle name="Normal 10 5 6" xfId="2478" xr:uid="{00000000-0005-0000-0000-0000FA050000}"/>
    <cellStyle name="Normal 10 5 6 2" xfId="8991" xr:uid="{00000000-0005-0000-0000-00001D090000}"/>
    <cellStyle name="Normal 10 5 6 3" xfId="17069" xr:uid="{00000000-0005-0000-0000-00001D090000}"/>
    <cellStyle name="Normal 10 5 7" xfId="4182" xr:uid="{00000000-0005-0000-0000-0000FB050000}"/>
    <cellStyle name="Normal 10 5 7 2" xfId="10569" xr:uid="{00000000-0005-0000-0000-00001E090000}"/>
    <cellStyle name="Normal 10 5 7 3" xfId="18647" xr:uid="{00000000-0005-0000-0000-00001E090000}"/>
    <cellStyle name="Normal 10 5 8" xfId="7383" xr:uid="{00000000-0005-0000-0000-00001F090000}"/>
    <cellStyle name="Normal 10 5 8 2" xfId="15461" xr:uid="{00000000-0005-0000-0000-00001F090000}"/>
    <cellStyle name="Normal 10 5 9" xfId="12181" xr:uid="{00000000-0005-0000-0000-000020090000}"/>
    <cellStyle name="Normal 10 5 9 2" xfId="20256" xr:uid="{00000000-0005-0000-0000-000020090000}"/>
    <cellStyle name="Normal 10 6" xfId="440" xr:uid="{00000000-0005-0000-0000-0000B8010000}"/>
    <cellStyle name="Normal 10 6 10" xfId="13576" xr:uid="{00000000-0005-0000-0000-000022090000}"/>
    <cellStyle name="Normal 10 6 10 2" xfId="21573" xr:uid="{00000000-0005-0000-0000-000022090000}"/>
    <cellStyle name="Normal 10 6 11" xfId="5774" xr:uid="{00000000-0005-0000-0000-000021090000}"/>
    <cellStyle name="Normal 10 6 12" xfId="13854" xr:uid="{00000000-0005-0000-0000-000021090000}"/>
    <cellStyle name="Normal 10 6 2" xfId="965" xr:uid="{00000000-0005-0000-0000-0000FD050000}"/>
    <cellStyle name="Normal 10 6 2 10" xfId="13998" xr:uid="{00000000-0005-0000-0000-000023090000}"/>
    <cellStyle name="Normal 10 6 2 2" xfId="1146" xr:uid="{00000000-0005-0000-0000-0000FE050000}"/>
    <cellStyle name="Normal 10 6 2 2 2" xfId="1804" xr:uid="{00000000-0005-0000-0000-0000FF050000}"/>
    <cellStyle name="Normal 10 6 2 2 2 2" xfId="3454" xr:uid="{00000000-0005-0000-0000-000000060000}"/>
    <cellStyle name="Normal 10 6 2 2 2 2 2" xfId="9913" xr:uid="{00000000-0005-0000-0000-000026090000}"/>
    <cellStyle name="Normal 10 6 2 2 2 2 3" xfId="17991" xr:uid="{00000000-0005-0000-0000-000026090000}"/>
    <cellStyle name="Normal 10 6 2 2 2 3" xfId="5117" xr:uid="{00000000-0005-0000-0000-000001060000}"/>
    <cellStyle name="Normal 10 6 2 2 2 3 2" xfId="11504" xr:uid="{00000000-0005-0000-0000-000027090000}"/>
    <cellStyle name="Normal 10 6 2 2 2 3 3" xfId="19582" xr:uid="{00000000-0005-0000-0000-000027090000}"/>
    <cellStyle name="Normal 10 6 2 2 2 4" xfId="8318" xr:uid="{00000000-0005-0000-0000-000028090000}"/>
    <cellStyle name="Normal 10 6 2 2 2 4 2" xfId="16396" xr:uid="{00000000-0005-0000-0000-000028090000}"/>
    <cellStyle name="Normal 10 6 2 2 2 5" xfId="6708" xr:uid="{00000000-0005-0000-0000-000025090000}"/>
    <cellStyle name="Normal 10 6 2 2 2 6" xfId="14788" xr:uid="{00000000-0005-0000-0000-000025090000}"/>
    <cellStyle name="Normal 10 6 2 2 3" xfId="2331" xr:uid="{00000000-0005-0000-0000-000002060000}"/>
    <cellStyle name="Normal 10 6 2 2 3 2" xfId="3981" xr:uid="{00000000-0005-0000-0000-000003060000}"/>
    <cellStyle name="Normal 10 6 2 2 3 2 2" xfId="10440" xr:uid="{00000000-0005-0000-0000-00002A090000}"/>
    <cellStyle name="Normal 10 6 2 2 3 2 3" xfId="18518" xr:uid="{00000000-0005-0000-0000-00002A090000}"/>
    <cellStyle name="Normal 10 6 2 2 3 3" xfId="5644" xr:uid="{00000000-0005-0000-0000-000004060000}"/>
    <cellStyle name="Normal 10 6 2 2 3 3 2" xfId="12031" xr:uid="{00000000-0005-0000-0000-00002B090000}"/>
    <cellStyle name="Normal 10 6 2 2 3 3 3" xfId="20109" xr:uid="{00000000-0005-0000-0000-00002B090000}"/>
    <cellStyle name="Normal 10 6 2 2 3 4" xfId="8845" xr:uid="{00000000-0005-0000-0000-00002C090000}"/>
    <cellStyle name="Normal 10 6 2 2 3 4 2" xfId="16923" xr:uid="{00000000-0005-0000-0000-00002C090000}"/>
    <cellStyle name="Normal 10 6 2 2 3 5" xfId="7235" xr:uid="{00000000-0005-0000-0000-000029090000}"/>
    <cellStyle name="Normal 10 6 2 2 3 6" xfId="15315" xr:uid="{00000000-0005-0000-0000-000029090000}"/>
    <cellStyle name="Normal 10 6 2 2 4" xfId="2897" xr:uid="{00000000-0005-0000-0000-000005060000}"/>
    <cellStyle name="Normal 10 6 2 2 4 2" xfId="9386" xr:uid="{00000000-0005-0000-0000-00002D090000}"/>
    <cellStyle name="Normal 10 6 2 2 4 3" xfId="17464" xr:uid="{00000000-0005-0000-0000-00002D090000}"/>
    <cellStyle name="Normal 10 6 2 2 5" xfId="4590" xr:uid="{00000000-0005-0000-0000-000006060000}"/>
    <cellStyle name="Normal 10 6 2 2 5 2" xfId="10977" xr:uid="{00000000-0005-0000-0000-00002E090000}"/>
    <cellStyle name="Normal 10 6 2 2 5 3" xfId="19055" xr:uid="{00000000-0005-0000-0000-00002E090000}"/>
    <cellStyle name="Normal 10 6 2 2 6" xfId="7791" xr:uid="{00000000-0005-0000-0000-00002F090000}"/>
    <cellStyle name="Normal 10 6 2 2 6 2" xfId="15869" xr:uid="{00000000-0005-0000-0000-00002F090000}"/>
    <cellStyle name="Normal 10 6 2 2 7" xfId="13001" xr:uid="{00000000-0005-0000-0000-000030090000}"/>
    <cellStyle name="Normal 10 6 2 2 7 2" xfId="21039" xr:uid="{00000000-0005-0000-0000-000030090000}"/>
    <cellStyle name="Normal 10 6 2 2 8" xfId="6181" xr:uid="{00000000-0005-0000-0000-000024090000}"/>
    <cellStyle name="Normal 10 6 2 2 9" xfId="14261" xr:uid="{00000000-0005-0000-0000-000024090000}"/>
    <cellStyle name="Normal 10 6 2 3" xfId="1542" xr:uid="{00000000-0005-0000-0000-000007060000}"/>
    <cellStyle name="Normal 10 6 2 3 2" xfId="3191" xr:uid="{00000000-0005-0000-0000-000008060000}"/>
    <cellStyle name="Normal 10 6 2 3 2 2" xfId="9650" xr:uid="{00000000-0005-0000-0000-000032090000}"/>
    <cellStyle name="Normal 10 6 2 3 2 3" xfId="17728" xr:uid="{00000000-0005-0000-0000-000032090000}"/>
    <cellStyle name="Normal 10 6 2 3 3" xfId="4854" xr:uid="{00000000-0005-0000-0000-000009060000}"/>
    <cellStyle name="Normal 10 6 2 3 3 2" xfId="11241" xr:uid="{00000000-0005-0000-0000-000033090000}"/>
    <cellStyle name="Normal 10 6 2 3 3 3" xfId="19319" xr:uid="{00000000-0005-0000-0000-000033090000}"/>
    <cellStyle name="Normal 10 6 2 3 4" xfId="8055" xr:uid="{00000000-0005-0000-0000-000034090000}"/>
    <cellStyle name="Normal 10 6 2 3 4 2" xfId="16133" xr:uid="{00000000-0005-0000-0000-000034090000}"/>
    <cellStyle name="Normal 10 6 2 3 5" xfId="6445" xr:uid="{00000000-0005-0000-0000-000031090000}"/>
    <cellStyle name="Normal 10 6 2 3 6" xfId="14525" xr:uid="{00000000-0005-0000-0000-000031090000}"/>
    <cellStyle name="Normal 10 6 2 4" xfId="2068" xr:uid="{00000000-0005-0000-0000-00000A060000}"/>
    <cellStyle name="Normal 10 6 2 4 2" xfId="3718" xr:uid="{00000000-0005-0000-0000-00000B060000}"/>
    <cellStyle name="Normal 10 6 2 4 2 2" xfId="10177" xr:uid="{00000000-0005-0000-0000-000036090000}"/>
    <cellStyle name="Normal 10 6 2 4 2 3" xfId="18255" xr:uid="{00000000-0005-0000-0000-000036090000}"/>
    <cellStyle name="Normal 10 6 2 4 3" xfId="5381" xr:uid="{00000000-0005-0000-0000-00000C060000}"/>
    <cellStyle name="Normal 10 6 2 4 3 2" xfId="11768" xr:uid="{00000000-0005-0000-0000-000037090000}"/>
    <cellStyle name="Normal 10 6 2 4 3 3" xfId="19846" xr:uid="{00000000-0005-0000-0000-000037090000}"/>
    <cellStyle name="Normal 10 6 2 4 4" xfId="8582" xr:uid="{00000000-0005-0000-0000-000038090000}"/>
    <cellStyle name="Normal 10 6 2 4 4 2" xfId="16660" xr:uid="{00000000-0005-0000-0000-000038090000}"/>
    <cellStyle name="Normal 10 6 2 4 5" xfId="6972" xr:uid="{00000000-0005-0000-0000-000035090000}"/>
    <cellStyle name="Normal 10 6 2 4 6" xfId="15052" xr:uid="{00000000-0005-0000-0000-000035090000}"/>
    <cellStyle name="Normal 10 6 2 5" xfId="2730" xr:uid="{00000000-0005-0000-0000-00000D060000}"/>
    <cellStyle name="Normal 10 6 2 5 2" xfId="9219" xr:uid="{00000000-0005-0000-0000-000039090000}"/>
    <cellStyle name="Normal 10 6 2 5 3" xfId="17297" xr:uid="{00000000-0005-0000-0000-000039090000}"/>
    <cellStyle name="Normal 10 6 2 6" xfId="4327" xr:uid="{00000000-0005-0000-0000-00000E060000}"/>
    <cellStyle name="Normal 10 6 2 6 2" xfId="10714" xr:uid="{00000000-0005-0000-0000-00003A090000}"/>
    <cellStyle name="Normal 10 6 2 6 3" xfId="18792" xr:uid="{00000000-0005-0000-0000-00003A090000}"/>
    <cellStyle name="Normal 10 6 2 7" xfId="7528" xr:uid="{00000000-0005-0000-0000-00003B090000}"/>
    <cellStyle name="Normal 10 6 2 7 2" xfId="15606" xr:uid="{00000000-0005-0000-0000-00003B090000}"/>
    <cellStyle name="Normal 10 6 2 8" xfId="12482" xr:uid="{00000000-0005-0000-0000-00003C090000}"/>
    <cellStyle name="Normal 10 6 2 8 2" xfId="20551" xr:uid="{00000000-0005-0000-0000-00003C090000}"/>
    <cellStyle name="Normal 10 6 2 9" xfId="5918" xr:uid="{00000000-0005-0000-0000-000023090000}"/>
    <cellStyle name="Normal 10 6 3" xfId="1000" xr:uid="{00000000-0005-0000-0000-00000F060000}"/>
    <cellStyle name="Normal 10 6 3 2" xfId="1646" xr:uid="{00000000-0005-0000-0000-000010060000}"/>
    <cellStyle name="Normal 10 6 3 2 2" xfId="3296" xr:uid="{00000000-0005-0000-0000-000011060000}"/>
    <cellStyle name="Normal 10 6 3 2 2 2" xfId="9755" xr:uid="{00000000-0005-0000-0000-00003F090000}"/>
    <cellStyle name="Normal 10 6 3 2 2 3" xfId="17833" xr:uid="{00000000-0005-0000-0000-00003F090000}"/>
    <cellStyle name="Normal 10 6 3 2 3" xfId="4959" xr:uid="{00000000-0005-0000-0000-000012060000}"/>
    <cellStyle name="Normal 10 6 3 2 3 2" xfId="11346" xr:uid="{00000000-0005-0000-0000-000040090000}"/>
    <cellStyle name="Normal 10 6 3 2 3 3" xfId="19424" xr:uid="{00000000-0005-0000-0000-000040090000}"/>
    <cellStyle name="Normal 10 6 3 2 4" xfId="8160" xr:uid="{00000000-0005-0000-0000-000041090000}"/>
    <cellStyle name="Normal 10 6 3 2 4 2" xfId="16238" xr:uid="{00000000-0005-0000-0000-000041090000}"/>
    <cellStyle name="Normal 10 6 3 2 5" xfId="6550" xr:uid="{00000000-0005-0000-0000-00003E090000}"/>
    <cellStyle name="Normal 10 6 3 2 6" xfId="14630" xr:uid="{00000000-0005-0000-0000-00003E090000}"/>
    <cellStyle name="Normal 10 6 3 3" xfId="2173" xr:uid="{00000000-0005-0000-0000-000013060000}"/>
    <cellStyle name="Normal 10 6 3 3 2" xfId="3823" xr:uid="{00000000-0005-0000-0000-000014060000}"/>
    <cellStyle name="Normal 10 6 3 3 2 2" xfId="10282" xr:uid="{00000000-0005-0000-0000-000043090000}"/>
    <cellStyle name="Normal 10 6 3 3 2 3" xfId="18360" xr:uid="{00000000-0005-0000-0000-000043090000}"/>
    <cellStyle name="Normal 10 6 3 3 3" xfId="5486" xr:uid="{00000000-0005-0000-0000-000015060000}"/>
    <cellStyle name="Normal 10 6 3 3 3 2" xfId="11873" xr:uid="{00000000-0005-0000-0000-000044090000}"/>
    <cellStyle name="Normal 10 6 3 3 3 3" xfId="19951" xr:uid="{00000000-0005-0000-0000-000044090000}"/>
    <cellStyle name="Normal 10 6 3 3 4" xfId="8687" xr:uid="{00000000-0005-0000-0000-000045090000}"/>
    <cellStyle name="Normal 10 6 3 3 4 2" xfId="16765" xr:uid="{00000000-0005-0000-0000-000045090000}"/>
    <cellStyle name="Normal 10 6 3 3 5" xfId="7077" xr:uid="{00000000-0005-0000-0000-000042090000}"/>
    <cellStyle name="Normal 10 6 3 3 6" xfId="15157" xr:uid="{00000000-0005-0000-0000-000042090000}"/>
    <cellStyle name="Normal 10 6 3 4" xfId="2765" xr:uid="{00000000-0005-0000-0000-000016060000}"/>
    <cellStyle name="Normal 10 6 3 4 2" xfId="9254" xr:uid="{00000000-0005-0000-0000-000046090000}"/>
    <cellStyle name="Normal 10 6 3 4 3" xfId="17332" xr:uid="{00000000-0005-0000-0000-000046090000}"/>
    <cellStyle name="Normal 10 6 3 5" xfId="4432" xr:uid="{00000000-0005-0000-0000-000017060000}"/>
    <cellStyle name="Normal 10 6 3 5 2" xfId="10819" xr:uid="{00000000-0005-0000-0000-000047090000}"/>
    <cellStyle name="Normal 10 6 3 5 3" xfId="18897" xr:uid="{00000000-0005-0000-0000-000047090000}"/>
    <cellStyle name="Normal 10 6 3 6" xfId="7633" xr:uid="{00000000-0005-0000-0000-000048090000}"/>
    <cellStyle name="Normal 10 6 3 6 2" xfId="15711" xr:uid="{00000000-0005-0000-0000-000048090000}"/>
    <cellStyle name="Normal 10 6 3 7" xfId="13002" xr:uid="{00000000-0005-0000-0000-000049090000}"/>
    <cellStyle name="Normal 10 6 3 7 2" xfId="21040" xr:uid="{00000000-0005-0000-0000-000049090000}"/>
    <cellStyle name="Normal 10 6 3 8" xfId="6023" xr:uid="{00000000-0005-0000-0000-00003D090000}"/>
    <cellStyle name="Normal 10 6 3 9" xfId="14103" xr:uid="{00000000-0005-0000-0000-00003D090000}"/>
    <cellStyle name="Normal 10 6 4" xfId="1398" xr:uid="{00000000-0005-0000-0000-000018060000}"/>
    <cellStyle name="Normal 10 6 4 2" xfId="3047" xr:uid="{00000000-0005-0000-0000-000019060000}"/>
    <cellStyle name="Normal 10 6 4 2 2" xfId="9506" xr:uid="{00000000-0005-0000-0000-00004B090000}"/>
    <cellStyle name="Normal 10 6 4 2 3" xfId="17584" xr:uid="{00000000-0005-0000-0000-00004B090000}"/>
    <cellStyle name="Normal 10 6 4 3" xfId="4710" xr:uid="{00000000-0005-0000-0000-00001A060000}"/>
    <cellStyle name="Normal 10 6 4 3 2" xfId="11097" xr:uid="{00000000-0005-0000-0000-00004C090000}"/>
    <cellStyle name="Normal 10 6 4 3 3" xfId="19175" xr:uid="{00000000-0005-0000-0000-00004C090000}"/>
    <cellStyle name="Normal 10 6 4 4" xfId="7911" xr:uid="{00000000-0005-0000-0000-00004D090000}"/>
    <cellStyle name="Normal 10 6 4 4 2" xfId="15989" xr:uid="{00000000-0005-0000-0000-00004D090000}"/>
    <cellStyle name="Normal 10 6 4 5" xfId="12703" xr:uid="{00000000-0005-0000-0000-00004E090000}"/>
    <cellStyle name="Normal 10 6 4 5 2" xfId="20767" xr:uid="{00000000-0005-0000-0000-00004E090000}"/>
    <cellStyle name="Normal 10 6 4 6" xfId="6301" xr:uid="{00000000-0005-0000-0000-00004A090000}"/>
    <cellStyle name="Normal 10 6 4 7" xfId="14381" xr:uid="{00000000-0005-0000-0000-00004A090000}"/>
    <cellStyle name="Normal 10 6 5" xfId="1924" xr:uid="{00000000-0005-0000-0000-00001B060000}"/>
    <cellStyle name="Normal 10 6 5 2" xfId="3574" xr:uid="{00000000-0005-0000-0000-00001C060000}"/>
    <cellStyle name="Normal 10 6 5 2 2" xfId="10033" xr:uid="{00000000-0005-0000-0000-000050090000}"/>
    <cellStyle name="Normal 10 6 5 2 3" xfId="18111" xr:uid="{00000000-0005-0000-0000-000050090000}"/>
    <cellStyle name="Normal 10 6 5 3" xfId="5237" xr:uid="{00000000-0005-0000-0000-00001D060000}"/>
    <cellStyle name="Normal 10 6 5 3 2" xfId="11624" xr:uid="{00000000-0005-0000-0000-000051090000}"/>
    <cellStyle name="Normal 10 6 5 3 3" xfId="19702" xr:uid="{00000000-0005-0000-0000-000051090000}"/>
    <cellStyle name="Normal 10 6 5 4" xfId="8438" xr:uid="{00000000-0005-0000-0000-000052090000}"/>
    <cellStyle name="Normal 10 6 5 4 2" xfId="16516" xr:uid="{00000000-0005-0000-0000-000052090000}"/>
    <cellStyle name="Normal 10 6 5 5" xfId="6828" xr:uid="{00000000-0005-0000-0000-00004F090000}"/>
    <cellStyle name="Normal 10 6 5 6" xfId="14908" xr:uid="{00000000-0005-0000-0000-00004F090000}"/>
    <cellStyle name="Normal 10 6 6" xfId="2479" xr:uid="{00000000-0005-0000-0000-00001E060000}"/>
    <cellStyle name="Normal 10 6 6 2" xfId="8992" xr:uid="{00000000-0005-0000-0000-000053090000}"/>
    <cellStyle name="Normal 10 6 6 3" xfId="17070" xr:uid="{00000000-0005-0000-0000-000053090000}"/>
    <cellStyle name="Normal 10 6 7" xfId="4183" xr:uid="{00000000-0005-0000-0000-00001F060000}"/>
    <cellStyle name="Normal 10 6 7 2" xfId="10570" xr:uid="{00000000-0005-0000-0000-000054090000}"/>
    <cellStyle name="Normal 10 6 7 3" xfId="18648" xr:uid="{00000000-0005-0000-0000-000054090000}"/>
    <cellStyle name="Normal 10 6 8" xfId="7384" xr:uid="{00000000-0005-0000-0000-000055090000}"/>
    <cellStyle name="Normal 10 6 8 2" xfId="15462" xr:uid="{00000000-0005-0000-0000-000055090000}"/>
    <cellStyle name="Normal 10 6 9" xfId="12182" xr:uid="{00000000-0005-0000-0000-000056090000}"/>
    <cellStyle name="Normal 10 6 9 2" xfId="20257" xr:uid="{00000000-0005-0000-0000-000056090000}"/>
    <cellStyle name="Normal 10 7" xfId="441" xr:uid="{00000000-0005-0000-0000-0000B9010000}"/>
    <cellStyle name="Normal 10 7 10" xfId="5775" xr:uid="{00000000-0005-0000-0000-000057090000}"/>
    <cellStyle name="Normal 10 7 11" xfId="13855" xr:uid="{00000000-0005-0000-0000-000057090000}"/>
    <cellStyle name="Normal 10 7 2" xfId="1001" xr:uid="{00000000-0005-0000-0000-000021060000}"/>
    <cellStyle name="Normal 10 7 2 2" xfId="1647" xr:uid="{00000000-0005-0000-0000-000022060000}"/>
    <cellStyle name="Normal 10 7 2 2 2" xfId="3297" xr:uid="{00000000-0005-0000-0000-000023060000}"/>
    <cellStyle name="Normal 10 7 2 2 2 2" xfId="9756" xr:uid="{00000000-0005-0000-0000-00005A090000}"/>
    <cellStyle name="Normal 10 7 2 2 2 3" xfId="17834" xr:uid="{00000000-0005-0000-0000-00005A090000}"/>
    <cellStyle name="Normal 10 7 2 2 3" xfId="4960" xr:uid="{00000000-0005-0000-0000-000024060000}"/>
    <cellStyle name="Normal 10 7 2 2 3 2" xfId="11347" xr:uid="{00000000-0005-0000-0000-00005B090000}"/>
    <cellStyle name="Normal 10 7 2 2 3 3" xfId="19425" xr:uid="{00000000-0005-0000-0000-00005B090000}"/>
    <cellStyle name="Normal 10 7 2 2 4" xfId="8161" xr:uid="{00000000-0005-0000-0000-00005C090000}"/>
    <cellStyle name="Normal 10 7 2 2 4 2" xfId="16239" xr:uid="{00000000-0005-0000-0000-00005C090000}"/>
    <cellStyle name="Normal 10 7 2 2 5" xfId="6551" xr:uid="{00000000-0005-0000-0000-000059090000}"/>
    <cellStyle name="Normal 10 7 2 2 6" xfId="14631" xr:uid="{00000000-0005-0000-0000-000059090000}"/>
    <cellStyle name="Normal 10 7 2 3" xfId="2174" xr:uid="{00000000-0005-0000-0000-000025060000}"/>
    <cellStyle name="Normal 10 7 2 3 2" xfId="3824" xr:uid="{00000000-0005-0000-0000-000026060000}"/>
    <cellStyle name="Normal 10 7 2 3 2 2" xfId="10283" xr:uid="{00000000-0005-0000-0000-00005E090000}"/>
    <cellStyle name="Normal 10 7 2 3 2 3" xfId="18361" xr:uid="{00000000-0005-0000-0000-00005E090000}"/>
    <cellStyle name="Normal 10 7 2 3 3" xfId="5487" xr:uid="{00000000-0005-0000-0000-000027060000}"/>
    <cellStyle name="Normal 10 7 2 3 3 2" xfId="11874" xr:uid="{00000000-0005-0000-0000-00005F090000}"/>
    <cellStyle name="Normal 10 7 2 3 3 3" xfId="19952" xr:uid="{00000000-0005-0000-0000-00005F090000}"/>
    <cellStyle name="Normal 10 7 2 3 4" xfId="8688" xr:uid="{00000000-0005-0000-0000-000060090000}"/>
    <cellStyle name="Normal 10 7 2 3 4 2" xfId="16766" xr:uid="{00000000-0005-0000-0000-000060090000}"/>
    <cellStyle name="Normal 10 7 2 3 5" xfId="7078" xr:uid="{00000000-0005-0000-0000-00005D090000}"/>
    <cellStyle name="Normal 10 7 2 3 6" xfId="15158" xr:uid="{00000000-0005-0000-0000-00005D090000}"/>
    <cellStyle name="Normal 10 7 2 4" xfId="2766" xr:uid="{00000000-0005-0000-0000-000028060000}"/>
    <cellStyle name="Normal 10 7 2 4 2" xfId="9255" xr:uid="{00000000-0005-0000-0000-000061090000}"/>
    <cellStyle name="Normal 10 7 2 4 3" xfId="17333" xr:uid="{00000000-0005-0000-0000-000061090000}"/>
    <cellStyle name="Normal 10 7 2 5" xfId="4433" xr:uid="{00000000-0005-0000-0000-000029060000}"/>
    <cellStyle name="Normal 10 7 2 5 2" xfId="10820" xr:uid="{00000000-0005-0000-0000-000062090000}"/>
    <cellStyle name="Normal 10 7 2 5 3" xfId="18898" xr:uid="{00000000-0005-0000-0000-000062090000}"/>
    <cellStyle name="Normal 10 7 2 6" xfId="7634" xr:uid="{00000000-0005-0000-0000-000063090000}"/>
    <cellStyle name="Normal 10 7 2 6 2" xfId="15712" xr:uid="{00000000-0005-0000-0000-000063090000}"/>
    <cellStyle name="Normal 10 7 2 7" xfId="12704" xr:uid="{00000000-0005-0000-0000-000064090000}"/>
    <cellStyle name="Normal 10 7 2 7 2" xfId="20768" xr:uid="{00000000-0005-0000-0000-000064090000}"/>
    <cellStyle name="Normal 10 7 2 8" xfId="6024" xr:uid="{00000000-0005-0000-0000-000058090000}"/>
    <cellStyle name="Normal 10 7 2 9" xfId="14104" xr:uid="{00000000-0005-0000-0000-000058090000}"/>
    <cellStyle name="Normal 10 7 3" xfId="1399" xr:uid="{00000000-0005-0000-0000-00002A060000}"/>
    <cellStyle name="Normal 10 7 3 2" xfId="3048" xr:uid="{00000000-0005-0000-0000-00002B060000}"/>
    <cellStyle name="Normal 10 7 3 2 2" xfId="9507" xr:uid="{00000000-0005-0000-0000-000066090000}"/>
    <cellStyle name="Normal 10 7 3 2 3" xfId="17585" xr:uid="{00000000-0005-0000-0000-000066090000}"/>
    <cellStyle name="Normal 10 7 3 3" xfId="4711" xr:uid="{00000000-0005-0000-0000-00002C060000}"/>
    <cellStyle name="Normal 10 7 3 3 2" xfId="11098" xr:uid="{00000000-0005-0000-0000-000067090000}"/>
    <cellStyle name="Normal 10 7 3 3 3" xfId="19176" xr:uid="{00000000-0005-0000-0000-000067090000}"/>
    <cellStyle name="Normal 10 7 3 4" xfId="7912" xr:uid="{00000000-0005-0000-0000-000068090000}"/>
    <cellStyle name="Normal 10 7 3 4 2" xfId="15990" xr:uid="{00000000-0005-0000-0000-000068090000}"/>
    <cellStyle name="Normal 10 7 3 5" xfId="6302" xr:uid="{00000000-0005-0000-0000-000065090000}"/>
    <cellStyle name="Normal 10 7 3 6" xfId="14382" xr:uid="{00000000-0005-0000-0000-000065090000}"/>
    <cellStyle name="Normal 10 7 4" xfId="1925" xr:uid="{00000000-0005-0000-0000-00002D060000}"/>
    <cellStyle name="Normal 10 7 4 2" xfId="3575" xr:uid="{00000000-0005-0000-0000-00002E060000}"/>
    <cellStyle name="Normal 10 7 4 2 2" xfId="10034" xr:uid="{00000000-0005-0000-0000-00006A090000}"/>
    <cellStyle name="Normal 10 7 4 2 3" xfId="18112" xr:uid="{00000000-0005-0000-0000-00006A090000}"/>
    <cellStyle name="Normal 10 7 4 3" xfId="5238" xr:uid="{00000000-0005-0000-0000-00002F060000}"/>
    <cellStyle name="Normal 10 7 4 3 2" xfId="11625" xr:uid="{00000000-0005-0000-0000-00006B090000}"/>
    <cellStyle name="Normal 10 7 4 3 3" xfId="19703" xr:uid="{00000000-0005-0000-0000-00006B090000}"/>
    <cellStyle name="Normal 10 7 4 4" xfId="8439" xr:uid="{00000000-0005-0000-0000-00006C090000}"/>
    <cellStyle name="Normal 10 7 4 4 2" xfId="16517" xr:uid="{00000000-0005-0000-0000-00006C090000}"/>
    <cellStyle name="Normal 10 7 4 5" xfId="6829" xr:uid="{00000000-0005-0000-0000-000069090000}"/>
    <cellStyle name="Normal 10 7 4 6" xfId="14909" xr:uid="{00000000-0005-0000-0000-000069090000}"/>
    <cellStyle name="Normal 10 7 5" xfId="2480" xr:uid="{00000000-0005-0000-0000-000030060000}"/>
    <cellStyle name="Normal 10 7 5 2" xfId="8993" xr:uid="{00000000-0005-0000-0000-00006D090000}"/>
    <cellStyle name="Normal 10 7 5 3" xfId="17071" xr:uid="{00000000-0005-0000-0000-00006D090000}"/>
    <cellStyle name="Normal 10 7 6" xfId="4184" xr:uid="{00000000-0005-0000-0000-000031060000}"/>
    <cellStyle name="Normal 10 7 6 2" xfId="10571" xr:uid="{00000000-0005-0000-0000-00006E090000}"/>
    <cellStyle name="Normal 10 7 6 3" xfId="18649" xr:uid="{00000000-0005-0000-0000-00006E090000}"/>
    <cellStyle name="Normal 10 7 7" xfId="7385" xr:uid="{00000000-0005-0000-0000-00006F090000}"/>
    <cellStyle name="Normal 10 7 7 2" xfId="15463" xr:uid="{00000000-0005-0000-0000-00006F090000}"/>
    <cellStyle name="Normal 10 7 8" xfId="12183" xr:uid="{00000000-0005-0000-0000-000070090000}"/>
    <cellStyle name="Normal 10 7 8 2" xfId="20258" xr:uid="{00000000-0005-0000-0000-000070090000}"/>
    <cellStyle name="Normal 10 7 9" xfId="13577" xr:uid="{00000000-0005-0000-0000-000071090000}"/>
    <cellStyle name="Normal 10 7 9 2" xfId="21574" xr:uid="{00000000-0005-0000-0000-000071090000}"/>
    <cellStyle name="Normal 10 8" xfId="442" xr:uid="{00000000-0005-0000-0000-0000BA010000}"/>
    <cellStyle name="Normal 10 8 10" xfId="5776" xr:uid="{00000000-0005-0000-0000-000072090000}"/>
    <cellStyle name="Normal 10 8 11" xfId="13856" xr:uid="{00000000-0005-0000-0000-000072090000}"/>
    <cellStyle name="Normal 10 8 2" xfId="1002" xr:uid="{00000000-0005-0000-0000-000033060000}"/>
    <cellStyle name="Normal 10 8 2 2" xfId="1648" xr:uid="{00000000-0005-0000-0000-000034060000}"/>
    <cellStyle name="Normal 10 8 2 2 2" xfId="3298" xr:uid="{00000000-0005-0000-0000-000035060000}"/>
    <cellStyle name="Normal 10 8 2 2 2 2" xfId="9757" xr:uid="{00000000-0005-0000-0000-000075090000}"/>
    <cellStyle name="Normal 10 8 2 2 2 3" xfId="17835" xr:uid="{00000000-0005-0000-0000-000075090000}"/>
    <cellStyle name="Normal 10 8 2 2 3" xfId="4961" xr:uid="{00000000-0005-0000-0000-000036060000}"/>
    <cellStyle name="Normal 10 8 2 2 3 2" xfId="11348" xr:uid="{00000000-0005-0000-0000-000076090000}"/>
    <cellStyle name="Normal 10 8 2 2 3 3" xfId="19426" xr:uid="{00000000-0005-0000-0000-000076090000}"/>
    <cellStyle name="Normal 10 8 2 2 4" xfId="8162" xr:uid="{00000000-0005-0000-0000-000077090000}"/>
    <cellStyle name="Normal 10 8 2 2 4 2" xfId="16240" xr:uid="{00000000-0005-0000-0000-000077090000}"/>
    <cellStyle name="Normal 10 8 2 2 5" xfId="6552" xr:uid="{00000000-0005-0000-0000-000074090000}"/>
    <cellStyle name="Normal 10 8 2 2 6" xfId="14632" xr:uid="{00000000-0005-0000-0000-000074090000}"/>
    <cellStyle name="Normal 10 8 2 3" xfId="2175" xr:uid="{00000000-0005-0000-0000-000037060000}"/>
    <cellStyle name="Normal 10 8 2 3 2" xfId="3825" xr:uid="{00000000-0005-0000-0000-000038060000}"/>
    <cellStyle name="Normal 10 8 2 3 2 2" xfId="10284" xr:uid="{00000000-0005-0000-0000-000079090000}"/>
    <cellStyle name="Normal 10 8 2 3 2 3" xfId="18362" xr:uid="{00000000-0005-0000-0000-000079090000}"/>
    <cellStyle name="Normal 10 8 2 3 3" xfId="5488" xr:uid="{00000000-0005-0000-0000-000039060000}"/>
    <cellStyle name="Normal 10 8 2 3 3 2" xfId="11875" xr:uid="{00000000-0005-0000-0000-00007A090000}"/>
    <cellStyle name="Normal 10 8 2 3 3 3" xfId="19953" xr:uid="{00000000-0005-0000-0000-00007A090000}"/>
    <cellStyle name="Normal 10 8 2 3 4" xfId="8689" xr:uid="{00000000-0005-0000-0000-00007B090000}"/>
    <cellStyle name="Normal 10 8 2 3 4 2" xfId="16767" xr:uid="{00000000-0005-0000-0000-00007B090000}"/>
    <cellStyle name="Normal 10 8 2 3 5" xfId="7079" xr:uid="{00000000-0005-0000-0000-000078090000}"/>
    <cellStyle name="Normal 10 8 2 3 6" xfId="15159" xr:uid="{00000000-0005-0000-0000-000078090000}"/>
    <cellStyle name="Normal 10 8 2 4" xfId="2767" xr:uid="{00000000-0005-0000-0000-00003A060000}"/>
    <cellStyle name="Normal 10 8 2 4 2" xfId="9256" xr:uid="{00000000-0005-0000-0000-00007C090000}"/>
    <cellStyle name="Normal 10 8 2 4 3" xfId="17334" xr:uid="{00000000-0005-0000-0000-00007C090000}"/>
    <cellStyle name="Normal 10 8 2 5" xfId="4434" xr:uid="{00000000-0005-0000-0000-00003B060000}"/>
    <cellStyle name="Normal 10 8 2 5 2" xfId="10821" xr:uid="{00000000-0005-0000-0000-00007D090000}"/>
    <cellStyle name="Normal 10 8 2 5 3" xfId="18899" xr:uid="{00000000-0005-0000-0000-00007D090000}"/>
    <cellStyle name="Normal 10 8 2 6" xfId="7635" xr:uid="{00000000-0005-0000-0000-00007E090000}"/>
    <cellStyle name="Normal 10 8 2 6 2" xfId="15713" xr:uid="{00000000-0005-0000-0000-00007E090000}"/>
    <cellStyle name="Normal 10 8 2 7" xfId="12705" xr:uid="{00000000-0005-0000-0000-00007F090000}"/>
    <cellStyle name="Normal 10 8 2 7 2" xfId="20769" xr:uid="{00000000-0005-0000-0000-00007F090000}"/>
    <cellStyle name="Normal 10 8 2 8" xfId="6025" xr:uid="{00000000-0005-0000-0000-000073090000}"/>
    <cellStyle name="Normal 10 8 2 9" xfId="14105" xr:uid="{00000000-0005-0000-0000-000073090000}"/>
    <cellStyle name="Normal 10 8 3" xfId="1400" xr:uid="{00000000-0005-0000-0000-00003C060000}"/>
    <cellStyle name="Normal 10 8 3 2" xfId="3049" xr:uid="{00000000-0005-0000-0000-00003D060000}"/>
    <cellStyle name="Normal 10 8 3 2 2" xfId="9508" xr:uid="{00000000-0005-0000-0000-000081090000}"/>
    <cellStyle name="Normal 10 8 3 2 3" xfId="17586" xr:uid="{00000000-0005-0000-0000-000081090000}"/>
    <cellStyle name="Normal 10 8 3 3" xfId="4712" xr:uid="{00000000-0005-0000-0000-00003E060000}"/>
    <cellStyle name="Normal 10 8 3 3 2" xfId="11099" xr:uid="{00000000-0005-0000-0000-000082090000}"/>
    <cellStyle name="Normal 10 8 3 3 3" xfId="19177" xr:uid="{00000000-0005-0000-0000-000082090000}"/>
    <cellStyle name="Normal 10 8 3 4" xfId="7913" xr:uid="{00000000-0005-0000-0000-000083090000}"/>
    <cellStyle name="Normal 10 8 3 4 2" xfId="15991" xr:uid="{00000000-0005-0000-0000-000083090000}"/>
    <cellStyle name="Normal 10 8 3 5" xfId="6303" xr:uid="{00000000-0005-0000-0000-000080090000}"/>
    <cellStyle name="Normal 10 8 3 6" xfId="14383" xr:uid="{00000000-0005-0000-0000-000080090000}"/>
    <cellStyle name="Normal 10 8 4" xfId="1926" xr:uid="{00000000-0005-0000-0000-00003F060000}"/>
    <cellStyle name="Normal 10 8 4 2" xfId="3576" xr:uid="{00000000-0005-0000-0000-000040060000}"/>
    <cellStyle name="Normal 10 8 4 2 2" xfId="10035" xr:uid="{00000000-0005-0000-0000-000085090000}"/>
    <cellStyle name="Normal 10 8 4 2 3" xfId="18113" xr:uid="{00000000-0005-0000-0000-000085090000}"/>
    <cellStyle name="Normal 10 8 4 3" xfId="5239" xr:uid="{00000000-0005-0000-0000-000041060000}"/>
    <cellStyle name="Normal 10 8 4 3 2" xfId="11626" xr:uid="{00000000-0005-0000-0000-000086090000}"/>
    <cellStyle name="Normal 10 8 4 3 3" xfId="19704" xr:uid="{00000000-0005-0000-0000-000086090000}"/>
    <cellStyle name="Normal 10 8 4 4" xfId="8440" xr:uid="{00000000-0005-0000-0000-000087090000}"/>
    <cellStyle name="Normal 10 8 4 4 2" xfId="16518" xr:uid="{00000000-0005-0000-0000-000087090000}"/>
    <cellStyle name="Normal 10 8 4 5" xfId="6830" xr:uid="{00000000-0005-0000-0000-000084090000}"/>
    <cellStyle name="Normal 10 8 4 6" xfId="14910" xr:uid="{00000000-0005-0000-0000-000084090000}"/>
    <cellStyle name="Normal 10 8 5" xfId="2481" xr:uid="{00000000-0005-0000-0000-000042060000}"/>
    <cellStyle name="Normal 10 8 5 2" xfId="8994" xr:uid="{00000000-0005-0000-0000-000088090000}"/>
    <cellStyle name="Normal 10 8 5 3" xfId="17072" xr:uid="{00000000-0005-0000-0000-000088090000}"/>
    <cellStyle name="Normal 10 8 6" xfId="4185" xr:uid="{00000000-0005-0000-0000-000043060000}"/>
    <cellStyle name="Normal 10 8 6 2" xfId="10572" xr:uid="{00000000-0005-0000-0000-000089090000}"/>
    <cellStyle name="Normal 10 8 6 3" xfId="18650" xr:uid="{00000000-0005-0000-0000-000089090000}"/>
    <cellStyle name="Normal 10 8 7" xfId="7386" xr:uid="{00000000-0005-0000-0000-00008A090000}"/>
    <cellStyle name="Normal 10 8 7 2" xfId="15464" xr:uid="{00000000-0005-0000-0000-00008A090000}"/>
    <cellStyle name="Normal 10 8 8" xfId="12184" xr:uid="{00000000-0005-0000-0000-00008B090000}"/>
    <cellStyle name="Normal 10 8 8 2" xfId="20259" xr:uid="{00000000-0005-0000-0000-00008B090000}"/>
    <cellStyle name="Normal 10 8 9" xfId="13578" xr:uid="{00000000-0005-0000-0000-00008C090000}"/>
    <cellStyle name="Normal 10 8 9 2" xfId="21575" xr:uid="{00000000-0005-0000-0000-00008C090000}"/>
    <cellStyle name="Normal 10 9" xfId="443" xr:uid="{00000000-0005-0000-0000-0000BB010000}"/>
    <cellStyle name="Normal 10 9 2" xfId="444" xr:uid="{00000000-0005-0000-0000-0000BC010000}"/>
    <cellStyle name="Normal 10 9 2 2" xfId="3291" xr:uid="{00000000-0005-0000-0000-000046060000}"/>
    <cellStyle name="Normal 10 9 2 2 2" xfId="9750" xr:uid="{00000000-0005-0000-0000-00008F090000}"/>
    <cellStyle name="Normal 10 9 2 2 3" xfId="17828" xr:uid="{00000000-0005-0000-0000-00008F090000}"/>
    <cellStyle name="Normal 10 9 2 3" xfId="4954" xr:uid="{00000000-0005-0000-0000-000047060000}"/>
    <cellStyle name="Normal 10 9 2 3 2" xfId="11341" xr:uid="{00000000-0005-0000-0000-000090090000}"/>
    <cellStyle name="Normal 10 9 2 3 3" xfId="19419" xr:uid="{00000000-0005-0000-0000-000090090000}"/>
    <cellStyle name="Normal 10 9 2 4" xfId="8155" xr:uid="{00000000-0005-0000-0000-000091090000}"/>
    <cellStyle name="Normal 10 9 2 4 2" xfId="16233" xr:uid="{00000000-0005-0000-0000-000091090000}"/>
    <cellStyle name="Normal 10 9 2 5" xfId="12186" xr:uid="{00000000-0005-0000-0000-000092090000}"/>
    <cellStyle name="Normal 10 9 2 5 2" xfId="20261" xr:uid="{00000000-0005-0000-0000-000092090000}"/>
    <cellStyle name="Normal 10 9 2 6" xfId="13579" xr:uid="{00000000-0005-0000-0000-000093090000}"/>
    <cellStyle name="Normal 10 9 2 6 2" xfId="21576" xr:uid="{00000000-0005-0000-0000-000093090000}"/>
    <cellStyle name="Normal 10 9 2 7" xfId="6545" xr:uid="{00000000-0005-0000-0000-00008E090000}"/>
    <cellStyle name="Normal 10 9 2 8" xfId="14625" xr:uid="{00000000-0005-0000-0000-00008E090000}"/>
    <cellStyle name="Normal 10 9 3" xfId="445" xr:uid="{00000000-0005-0000-0000-0000BD010000}"/>
    <cellStyle name="Normal 10 9 3 2" xfId="3818" xr:uid="{00000000-0005-0000-0000-000049060000}"/>
    <cellStyle name="Normal 10 9 3 2 2" xfId="10277" xr:uid="{00000000-0005-0000-0000-000095090000}"/>
    <cellStyle name="Normal 10 9 3 2 3" xfId="18355" xr:uid="{00000000-0005-0000-0000-000095090000}"/>
    <cellStyle name="Normal 10 9 3 3" xfId="5481" xr:uid="{00000000-0005-0000-0000-00004A060000}"/>
    <cellStyle name="Normal 10 9 3 3 2" xfId="11868" xr:uid="{00000000-0005-0000-0000-000096090000}"/>
    <cellStyle name="Normal 10 9 3 3 3" xfId="19946" xr:uid="{00000000-0005-0000-0000-000096090000}"/>
    <cellStyle name="Normal 10 9 3 4" xfId="8682" xr:uid="{00000000-0005-0000-0000-000097090000}"/>
    <cellStyle name="Normal 10 9 3 4 2" xfId="16760" xr:uid="{00000000-0005-0000-0000-000097090000}"/>
    <cellStyle name="Normal 10 9 3 5" xfId="12187" xr:uid="{00000000-0005-0000-0000-000098090000}"/>
    <cellStyle name="Normal 10 9 3 6" xfId="7072" xr:uid="{00000000-0005-0000-0000-000094090000}"/>
    <cellStyle name="Normal 10 9 3 7" xfId="15152" xr:uid="{00000000-0005-0000-0000-000094090000}"/>
    <cellStyle name="Normal 10 9 3 8" xfId="2168" xr:uid="{00000000-0005-0000-0000-000048060000}"/>
    <cellStyle name="Normal 10 9 4" xfId="2482" xr:uid="{00000000-0005-0000-0000-00004B060000}"/>
    <cellStyle name="Normal 10 9 4 2" xfId="8995" xr:uid="{00000000-0005-0000-0000-000099090000}"/>
    <cellStyle name="Normal 10 9 4 3" xfId="17073" xr:uid="{00000000-0005-0000-0000-000099090000}"/>
    <cellStyle name="Normal 10 9 5" xfId="4427" xr:uid="{00000000-0005-0000-0000-00004C060000}"/>
    <cellStyle name="Normal 10 9 5 2" xfId="10814" xr:uid="{00000000-0005-0000-0000-00009A090000}"/>
    <cellStyle name="Normal 10 9 5 3" xfId="18892" xr:uid="{00000000-0005-0000-0000-00009A090000}"/>
    <cellStyle name="Normal 10 9 6" xfId="7628" xr:uid="{00000000-0005-0000-0000-00009B090000}"/>
    <cellStyle name="Normal 10 9 6 2" xfId="15706" xr:uid="{00000000-0005-0000-0000-00009B090000}"/>
    <cellStyle name="Normal 10 9 7" xfId="12185" xr:uid="{00000000-0005-0000-0000-00009C090000}"/>
    <cellStyle name="Normal 10 9 7 2" xfId="20260" xr:uid="{00000000-0005-0000-0000-00009C090000}"/>
    <cellStyle name="Normal 10 9 8" xfId="6018" xr:uid="{00000000-0005-0000-0000-00008D090000}"/>
    <cellStyle name="Normal 10 9 9" xfId="14098" xr:uid="{00000000-0005-0000-0000-00008D090000}"/>
    <cellStyle name="Normal 11" xfId="446" xr:uid="{00000000-0005-0000-0000-0000BE010000}"/>
    <cellStyle name="Normal 11 10" xfId="4186" xr:uid="{00000000-0005-0000-0000-00004E060000}"/>
    <cellStyle name="Normal 11 10 2" xfId="10573" xr:uid="{00000000-0005-0000-0000-00009E090000}"/>
    <cellStyle name="Normal 11 10 3" xfId="18651" xr:uid="{00000000-0005-0000-0000-00009E090000}"/>
    <cellStyle name="Normal 11 11" xfId="7387" xr:uid="{00000000-0005-0000-0000-00009F090000}"/>
    <cellStyle name="Normal 11 11 2" xfId="15465" xr:uid="{00000000-0005-0000-0000-00009F090000}"/>
    <cellStyle name="Normal 11 12" xfId="12188" xr:uid="{00000000-0005-0000-0000-0000A0090000}"/>
    <cellStyle name="Normal 11 12 2" xfId="20262" xr:uid="{00000000-0005-0000-0000-0000A0090000}"/>
    <cellStyle name="Normal 11 13" xfId="13580" xr:uid="{00000000-0005-0000-0000-0000A1090000}"/>
    <cellStyle name="Normal 11 13 2" xfId="21577" xr:uid="{00000000-0005-0000-0000-0000A1090000}"/>
    <cellStyle name="Normal 11 14" xfId="5777" xr:uid="{00000000-0005-0000-0000-00009D090000}"/>
    <cellStyle name="Normal 11 15" xfId="13857" xr:uid="{00000000-0005-0000-0000-00009D090000}"/>
    <cellStyle name="Normal 11 2" xfId="447" xr:uid="{00000000-0005-0000-0000-0000BF010000}"/>
    <cellStyle name="Normal 11 2 10" xfId="13581" xr:uid="{00000000-0005-0000-0000-0000A3090000}"/>
    <cellStyle name="Normal 11 2 10 2" xfId="21578" xr:uid="{00000000-0005-0000-0000-0000A3090000}"/>
    <cellStyle name="Normal 11 2 11" xfId="5778" xr:uid="{00000000-0005-0000-0000-0000A2090000}"/>
    <cellStyle name="Normal 11 2 12" xfId="13858" xr:uid="{00000000-0005-0000-0000-0000A2090000}"/>
    <cellStyle name="Normal 11 2 2" xfId="976" xr:uid="{00000000-0005-0000-0000-000050060000}"/>
    <cellStyle name="Normal 11 2 2 10" xfId="14015" xr:uid="{00000000-0005-0000-0000-0000A4090000}"/>
    <cellStyle name="Normal 11 2 2 2" xfId="1148" xr:uid="{00000000-0005-0000-0000-000051060000}"/>
    <cellStyle name="Normal 11 2 2 2 2" xfId="1806" xr:uid="{00000000-0005-0000-0000-000052060000}"/>
    <cellStyle name="Normal 11 2 2 2 2 2" xfId="3456" xr:uid="{00000000-0005-0000-0000-000053060000}"/>
    <cellStyle name="Normal 11 2 2 2 2 2 2" xfId="9915" xr:uid="{00000000-0005-0000-0000-0000A7090000}"/>
    <cellStyle name="Normal 11 2 2 2 2 2 3" xfId="17993" xr:uid="{00000000-0005-0000-0000-0000A7090000}"/>
    <cellStyle name="Normal 11 2 2 2 2 3" xfId="5119" xr:uid="{00000000-0005-0000-0000-000054060000}"/>
    <cellStyle name="Normal 11 2 2 2 2 3 2" xfId="11506" xr:uid="{00000000-0005-0000-0000-0000A8090000}"/>
    <cellStyle name="Normal 11 2 2 2 2 3 3" xfId="19584" xr:uid="{00000000-0005-0000-0000-0000A8090000}"/>
    <cellStyle name="Normal 11 2 2 2 2 4" xfId="8320" xr:uid="{00000000-0005-0000-0000-0000A9090000}"/>
    <cellStyle name="Normal 11 2 2 2 2 4 2" xfId="16398" xr:uid="{00000000-0005-0000-0000-0000A9090000}"/>
    <cellStyle name="Normal 11 2 2 2 2 5" xfId="6710" xr:uid="{00000000-0005-0000-0000-0000A6090000}"/>
    <cellStyle name="Normal 11 2 2 2 2 6" xfId="14790" xr:uid="{00000000-0005-0000-0000-0000A6090000}"/>
    <cellStyle name="Normal 11 2 2 2 3" xfId="2333" xr:uid="{00000000-0005-0000-0000-000055060000}"/>
    <cellStyle name="Normal 11 2 2 2 3 2" xfId="3983" xr:uid="{00000000-0005-0000-0000-000056060000}"/>
    <cellStyle name="Normal 11 2 2 2 3 2 2" xfId="10442" xr:uid="{00000000-0005-0000-0000-0000AB090000}"/>
    <cellStyle name="Normal 11 2 2 2 3 2 3" xfId="18520" xr:uid="{00000000-0005-0000-0000-0000AB090000}"/>
    <cellStyle name="Normal 11 2 2 2 3 3" xfId="5646" xr:uid="{00000000-0005-0000-0000-000057060000}"/>
    <cellStyle name="Normal 11 2 2 2 3 3 2" xfId="12033" xr:uid="{00000000-0005-0000-0000-0000AC090000}"/>
    <cellStyle name="Normal 11 2 2 2 3 3 3" xfId="20111" xr:uid="{00000000-0005-0000-0000-0000AC090000}"/>
    <cellStyle name="Normal 11 2 2 2 3 4" xfId="8847" xr:uid="{00000000-0005-0000-0000-0000AD090000}"/>
    <cellStyle name="Normal 11 2 2 2 3 4 2" xfId="16925" xr:uid="{00000000-0005-0000-0000-0000AD090000}"/>
    <cellStyle name="Normal 11 2 2 2 3 5" xfId="7237" xr:uid="{00000000-0005-0000-0000-0000AA090000}"/>
    <cellStyle name="Normal 11 2 2 2 3 6" xfId="15317" xr:uid="{00000000-0005-0000-0000-0000AA090000}"/>
    <cellStyle name="Normal 11 2 2 2 4" xfId="2899" xr:uid="{00000000-0005-0000-0000-000058060000}"/>
    <cellStyle name="Normal 11 2 2 2 4 2" xfId="9388" xr:uid="{00000000-0005-0000-0000-0000AE090000}"/>
    <cellStyle name="Normal 11 2 2 2 4 3" xfId="17466" xr:uid="{00000000-0005-0000-0000-0000AE090000}"/>
    <cellStyle name="Normal 11 2 2 2 5" xfId="4592" xr:uid="{00000000-0005-0000-0000-000059060000}"/>
    <cellStyle name="Normal 11 2 2 2 5 2" xfId="10979" xr:uid="{00000000-0005-0000-0000-0000AF090000}"/>
    <cellStyle name="Normal 11 2 2 2 5 3" xfId="19057" xr:uid="{00000000-0005-0000-0000-0000AF090000}"/>
    <cellStyle name="Normal 11 2 2 2 6" xfId="7793" xr:uid="{00000000-0005-0000-0000-0000B0090000}"/>
    <cellStyle name="Normal 11 2 2 2 6 2" xfId="15871" xr:uid="{00000000-0005-0000-0000-0000B0090000}"/>
    <cellStyle name="Normal 11 2 2 2 7" xfId="6183" xr:uid="{00000000-0005-0000-0000-0000A5090000}"/>
    <cellStyle name="Normal 11 2 2 2 8" xfId="14263" xr:uid="{00000000-0005-0000-0000-0000A5090000}"/>
    <cellStyle name="Normal 11 2 2 3" xfId="1559" xr:uid="{00000000-0005-0000-0000-00005A060000}"/>
    <cellStyle name="Normal 11 2 2 3 2" xfId="3208" xr:uid="{00000000-0005-0000-0000-00005B060000}"/>
    <cellStyle name="Normal 11 2 2 3 2 2" xfId="9667" xr:uid="{00000000-0005-0000-0000-0000B2090000}"/>
    <cellStyle name="Normal 11 2 2 3 2 3" xfId="17745" xr:uid="{00000000-0005-0000-0000-0000B2090000}"/>
    <cellStyle name="Normal 11 2 2 3 3" xfId="4871" xr:uid="{00000000-0005-0000-0000-00005C060000}"/>
    <cellStyle name="Normal 11 2 2 3 3 2" xfId="11258" xr:uid="{00000000-0005-0000-0000-0000B3090000}"/>
    <cellStyle name="Normal 11 2 2 3 3 3" xfId="19336" xr:uid="{00000000-0005-0000-0000-0000B3090000}"/>
    <cellStyle name="Normal 11 2 2 3 4" xfId="8072" xr:uid="{00000000-0005-0000-0000-0000B4090000}"/>
    <cellStyle name="Normal 11 2 2 3 4 2" xfId="16150" xr:uid="{00000000-0005-0000-0000-0000B4090000}"/>
    <cellStyle name="Normal 11 2 2 3 5" xfId="6462" xr:uid="{00000000-0005-0000-0000-0000B1090000}"/>
    <cellStyle name="Normal 11 2 2 3 6" xfId="14542" xr:uid="{00000000-0005-0000-0000-0000B1090000}"/>
    <cellStyle name="Normal 11 2 2 4" xfId="2085" xr:uid="{00000000-0005-0000-0000-00005D060000}"/>
    <cellStyle name="Normal 11 2 2 4 2" xfId="3735" xr:uid="{00000000-0005-0000-0000-00005E060000}"/>
    <cellStyle name="Normal 11 2 2 4 2 2" xfId="10194" xr:uid="{00000000-0005-0000-0000-0000B6090000}"/>
    <cellStyle name="Normal 11 2 2 4 2 3" xfId="18272" xr:uid="{00000000-0005-0000-0000-0000B6090000}"/>
    <cellStyle name="Normal 11 2 2 4 3" xfId="5398" xr:uid="{00000000-0005-0000-0000-00005F060000}"/>
    <cellStyle name="Normal 11 2 2 4 3 2" xfId="11785" xr:uid="{00000000-0005-0000-0000-0000B7090000}"/>
    <cellStyle name="Normal 11 2 2 4 3 3" xfId="19863" xr:uid="{00000000-0005-0000-0000-0000B7090000}"/>
    <cellStyle name="Normal 11 2 2 4 4" xfId="8599" xr:uid="{00000000-0005-0000-0000-0000B8090000}"/>
    <cellStyle name="Normal 11 2 2 4 4 2" xfId="16677" xr:uid="{00000000-0005-0000-0000-0000B8090000}"/>
    <cellStyle name="Normal 11 2 2 4 5" xfId="6989" xr:uid="{00000000-0005-0000-0000-0000B5090000}"/>
    <cellStyle name="Normal 11 2 2 4 6" xfId="15069" xr:uid="{00000000-0005-0000-0000-0000B5090000}"/>
    <cellStyle name="Normal 11 2 2 5" xfId="2741" xr:uid="{00000000-0005-0000-0000-000060060000}"/>
    <cellStyle name="Normal 11 2 2 5 2" xfId="9230" xr:uid="{00000000-0005-0000-0000-0000B9090000}"/>
    <cellStyle name="Normal 11 2 2 5 3" xfId="17308" xr:uid="{00000000-0005-0000-0000-0000B9090000}"/>
    <cellStyle name="Normal 11 2 2 6" xfId="4344" xr:uid="{00000000-0005-0000-0000-000061060000}"/>
    <cellStyle name="Normal 11 2 2 6 2" xfId="10731" xr:uid="{00000000-0005-0000-0000-0000BA090000}"/>
    <cellStyle name="Normal 11 2 2 6 3" xfId="18809" xr:uid="{00000000-0005-0000-0000-0000BA090000}"/>
    <cellStyle name="Normal 11 2 2 7" xfId="7545" xr:uid="{00000000-0005-0000-0000-0000BB090000}"/>
    <cellStyle name="Normal 11 2 2 7 2" xfId="15623" xr:uid="{00000000-0005-0000-0000-0000BB090000}"/>
    <cellStyle name="Normal 11 2 2 8" xfId="12707" xr:uid="{00000000-0005-0000-0000-0000BC090000}"/>
    <cellStyle name="Normal 11 2 2 8 2" xfId="20771" xr:uid="{00000000-0005-0000-0000-0000BC090000}"/>
    <cellStyle name="Normal 11 2 2 9" xfId="5935" xr:uid="{00000000-0005-0000-0000-0000A4090000}"/>
    <cellStyle name="Normal 11 2 3" xfId="1004" xr:uid="{00000000-0005-0000-0000-000062060000}"/>
    <cellStyle name="Normal 11 2 3 2" xfId="1650" xr:uid="{00000000-0005-0000-0000-000063060000}"/>
    <cellStyle name="Normal 11 2 3 2 2" xfId="3300" xr:uid="{00000000-0005-0000-0000-000064060000}"/>
    <cellStyle name="Normal 11 2 3 2 2 2" xfId="9759" xr:uid="{00000000-0005-0000-0000-0000BF090000}"/>
    <cellStyle name="Normal 11 2 3 2 2 3" xfId="17837" xr:uid="{00000000-0005-0000-0000-0000BF090000}"/>
    <cellStyle name="Normal 11 2 3 2 3" xfId="4963" xr:uid="{00000000-0005-0000-0000-000065060000}"/>
    <cellStyle name="Normal 11 2 3 2 3 2" xfId="11350" xr:uid="{00000000-0005-0000-0000-0000C0090000}"/>
    <cellStyle name="Normal 11 2 3 2 3 3" xfId="19428" xr:uid="{00000000-0005-0000-0000-0000C0090000}"/>
    <cellStyle name="Normal 11 2 3 2 4" xfId="8164" xr:uid="{00000000-0005-0000-0000-0000C1090000}"/>
    <cellStyle name="Normal 11 2 3 2 4 2" xfId="16242" xr:uid="{00000000-0005-0000-0000-0000C1090000}"/>
    <cellStyle name="Normal 11 2 3 2 5" xfId="6554" xr:uid="{00000000-0005-0000-0000-0000BE090000}"/>
    <cellStyle name="Normal 11 2 3 2 6" xfId="14634" xr:uid="{00000000-0005-0000-0000-0000BE090000}"/>
    <cellStyle name="Normal 11 2 3 3" xfId="2177" xr:uid="{00000000-0005-0000-0000-000066060000}"/>
    <cellStyle name="Normal 11 2 3 3 2" xfId="3827" xr:uid="{00000000-0005-0000-0000-000067060000}"/>
    <cellStyle name="Normal 11 2 3 3 2 2" xfId="10286" xr:uid="{00000000-0005-0000-0000-0000C3090000}"/>
    <cellStyle name="Normal 11 2 3 3 2 3" xfId="18364" xr:uid="{00000000-0005-0000-0000-0000C3090000}"/>
    <cellStyle name="Normal 11 2 3 3 3" xfId="5490" xr:uid="{00000000-0005-0000-0000-000068060000}"/>
    <cellStyle name="Normal 11 2 3 3 3 2" xfId="11877" xr:uid="{00000000-0005-0000-0000-0000C4090000}"/>
    <cellStyle name="Normal 11 2 3 3 3 3" xfId="19955" xr:uid="{00000000-0005-0000-0000-0000C4090000}"/>
    <cellStyle name="Normal 11 2 3 3 4" xfId="8691" xr:uid="{00000000-0005-0000-0000-0000C5090000}"/>
    <cellStyle name="Normal 11 2 3 3 4 2" xfId="16769" xr:uid="{00000000-0005-0000-0000-0000C5090000}"/>
    <cellStyle name="Normal 11 2 3 3 5" xfId="7081" xr:uid="{00000000-0005-0000-0000-0000C2090000}"/>
    <cellStyle name="Normal 11 2 3 3 6" xfId="15161" xr:uid="{00000000-0005-0000-0000-0000C2090000}"/>
    <cellStyle name="Normal 11 2 3 4" xfId="2769" xr:uid="{00000000-0005-0000-0000-000069060000}"/>
    <cellStyle name="Normal 11 2 3 4 2" xfId="9258" xr:uid="{00000000-0005-0000-0000-0000C6090000}"/>
    <cellStyle name="Normal 11 2 3 4 3" xfId="17336" xr:uid="{00000000-0005-0000-0000-0000C6090000}"/>
    <cellStyle name="Normal 11 2 3 5" xfId="4436" xr:uid="{00000000-0005-0000-0000-00006A060000}"/>
    <cellStyle name="Normal 11 2 3 5 2" xfId="10823" xr:uid="{00000000-0005-0000-0000-0000C7090000}"/>
    <cellStyle name="Normal 11 2 3 5 3" xfId="18901" xr:uid="{00000000-0005-0000-0000-0000C7090000}"/>
    <cellStyle name="Normal 11 2 3 6" xfId="7637" xr:uid="{00000000-0005-0000-0000-0000C8090000}"/>
    <cellStyle name="Normal 11 2 3 6 2" xfId="15715" xr:uid="{00000000-0005-0000-0000-0000C8090000}"/>
    <cellStyle name="Normal 11 2 3 7" xfId="6027" xr:uid="{00000000-0005-0000-0000-0000BD090000}"/>
    <cellStyle name="Normal 11 2 3 8" xfId="14107" xr:uid="{00000000-0005-0000-0000-0000BD090000}"/>
    <cellStyle name="Normal 11 2 4" xfId="1402" xr:uid="{00000000-0005-0000-0000-00006B060000}"/>
    <cellStyle name="Normal 11 2 4 2" xfId="3051" xr:uid="{00000000-0005-0000-0000-00006C060000}"/>
    <cellStyle name="Normal 11 2 4 2 2" xfId="9510" xr:uid="{00000000-0005-0000-0000-0000CA090000}"/>
    <cellStyle name="Normal 11 2 4 2 3" xfId="17588" xr:uid="{00000000-0005-0000-0000-0000CA090000}"/>
    <cellStyle name="Normal 11 2 4 3" xfId="4714" xr:uid="{00000000-0005-0000-0000-00006D060000}"/>
    <cellStyle name="Normal 11 2 4 3 2" xfId="11101" xr:uid="{00000000-0005-0000-0000-0000CB090000}"/>
    <cellStyle name="Normal 11 2 4 3 3" xfId="19179" xr:uid="{00000000-0005-0000-0000-0000CB090000}"/>
    <cellStyle name="Normal 11 2 4 4" xfId="7915" xr:uid="{00000000-0005-0000-0000-0000CC090000}"/>
    <cellStyle name="Normal 11 2 4 4 2" xfId="15993" xr:uid="{00000000-0005-0000-0000-0000CC090000}"/>
    <cellStyle name="Normal 11 2 4 5" xfId="6305" xr:uid="{00000000-0005-0000-0000-0000C9090000}"/>
    <cellStyle name="Normal 11 2 4 6" xfId="14385" xr:uid="{00000000-0005-0000-0000-0000C9090000}"/>
    <cellStyle name="Normal 11 2 5" xfId="1928" xr:uid="{00000000-0005-0000-0000-00006E060000}"/>
    <cellStyle name="Normal 11 2 5 2" xfId="3578" xr:uid="{00000000-0005-0000-0000-00006F060000}"/>
    <cellStyle name="Normal 11 2 5 2 2" xfId="10037" xr:uid="{00000000-0005-0000-0000-0000CE090000}"/>
    <cellStyle name="Normal 11 2 5 2 3" xfId="18115" xr:uid="{00000000-0005-0000-0000-0000CE090000}"/>
    <cellStyle name="Normal 11 2 5 3" xfId="5241" xr:uid="{00000000-0005-0000-0000-000070060000}"/>
    <cellStyle name="Normal 11 2 5 3 2" xfId="11628" xr:uid="{00000000-0005-0000-0000-0000CF090000}"/>
    <cellStyle name="Normal 11 2 5 3 3" xfId="19706" xr:uid="{00000000-0005-0000-0000-0000CF090000}"/>
    <cellStyle name="Normal 11 2 5 4" xfId="8442" xr:uid="{00000000-0005-0000-0000-0000D0090000}"/>
    <cellStyle name="Normal 11 2 5 4 2" xfId="16520" xr:uid="{00000000-0005-0000-0000-0000D0090000}"/>
    <cellStyle name="Normal 11 2 5 5" xfId="6832" xr:uid="{00000000-0005-0000-0000-0000CD090000}"/>
    <cellStyle name="Normal 11 2 5 6" xfId="14912" xr:uid="{00000000-0005-0000-0000-0000CD090000}"/>
    <cellStyle name="Normal 11 2 6" xfId="2484" xr:uid="{00000000-0005-0000-0000-000071060000}"/>
    <cellStyle name="Normal 11 2 6 2" xfId="8997" xr:uid="{00000000-0005-0000-0000-0000D1090000}"/>
    <cellStyle name="Normal 11 2 6 3" xfId="17075" xr:uid="{00000000-0005-0000-0000-0000D1090000}"/>
    <cellStyle name="Normal 11 2 7" xfId="4187" xr:uid="{00000000-0005-0000-0000-000072060000}"/>
    <cellStyle name="Normal 11 2 7 2" xfId="10574" xr:uid="{00000000-0005-0000-0000-0000D2090000}"/>
    <cellStyle name="Normal 11 2 7 3" xfId="18652" xr:uid="{00000000-0005-0000-0000-0000D2090000}"/>
    <cellStyle name="Normal 11 2 8" xfId="7388" xr:uid="{00000000-0005-0000-0000-0000D3090000}"/>
    <cellStyle name="Normal 11 2 8 2" xfId="15466" xr:uid="{00000000-0005-0000-0000-0000D3090000}"/>
    <cellStyle name="Normal 11 2 9" xfId="12189" xr:uid="{00000000-0005-0000-0000-0000D4090000}"/>
    <cellStyle name="Normal 11 2 9 2" xfId="20263" xr:uid="{00000000-0005-0000-0000-0000D4090000}"/>
    <cellStyle name="Normal 11 3" xfId="448" xr:uid="{00000000-0005-0000-0000-0000C0010000}"/>
    <cellStyle name="Normal 11 3 10" xfId="13582" xr:uid="{00000000-0005-0000-0000-0000D6090000}"/>
    <cellStyle name="Normal 11 3 10 2" xfId="21579" xr:uid="{00000000-0005-0000-0000-0000D6090000}"/>
    <cellStyle name="Normal 11 3 11" xfId="5779" xr:uid="{00000000-0005-0000-0000-0000D5090000}"/>
    <cellStyle name="Normal 11 3 12" xfId="13859" xr:uid="{00000000-0005-0000-0000-0000D5090000}"/>
    <cellStyle name="Normal 11 3 2" xfId="964" xr:uid="{00000000-0005-0000-0000-000074060000}"/>
    <cellStyle name="Normal 11 3 2 10" xfId="13997" xr:uid="{00000000-0005-0000-0000-0000D7090000}"/>
    <cellStyle name="Normal 11 3 2 2" xfId="1149" xr:uid="{00000000-0005-0000-0000-000075060000}"/>
    <cellStyle name="Normal 11 3 2 2 2" xfId="1807" xr:uid="{00000000-0005-0000-0000-000076060000}"/>
    <cellStyle name="Normal 11 3 2 2 2 2" xfId="3457" xr:uid="{00000000-0005-0000-0000-000077060000}"/>
    <cellStyle name="Normal 11 3 2 2 2 2 2" xfId="9916" xr:uid="{00000000-0005-0000-0000-0000DA090000}"/>
    <cellStyle name="Normal 11 3 2 2 2 2 3" xfId="17994" xr:uid="{00000000-0005-0000-0000-0000DA090000}"/>
    <cellStyle name="Normal 11 3 2 2 2 3" xfId="5120" xr:uid="{00000000-0005-0000-0000-000078060000}"/>
    <cellStyle name="Normal 11 3 2 2 2 3 2" xfId="11507" xr:uid="{00000000-0005-0000-0000-0000DB090000}"/>
    <cellStyle name="Normal 11 3 2 2 2 3 3" xfId="19585" xr:uid="{00000000-0005-0000-0000-0000DB090000}"/>
    <cellStyle name="Normal 11 3 2 2 2 4" xfId="8321" xr:uid="{00000000-0005-0000-0000-0000DC090000}"/>
    <cellStyle name="Normal 11 3 2 2 2 4 2" xfId="16399" xr:uid="{00000000-0005-0000-0000-0000DC090000}"/>
    <cellStyle name="Normal 11 3 2 2 2 5" xfId="6711" xr:uid="{00000000-0005-0000-0000-0000D9090000}"/>
    <cellStyle name="Normal 11 3 2 2 2 6" xfId="14791" xr:uid="{00000000-0005-0000-0000-0000D9090000}"/>
    <cellStyle name="Normal 11 3 2 2 3" xfId="2334" xr:uid="{00000000-0005-0000-0000-000079060000}"/>
    <cellStyle name="Normal 11 3 2 2 3 2" xfId="3984" xr:uid="{00000000-0005-0000-0000-00007A060000}"/>
    <cellStyle name="Normal 11 3 2 2 3 2 2" xfId="10443" xr:uid="{00000000-0005-0000-0000-0000DE090000}"/>
    <cellStyle name="Normal 11 3 2 2 3 2 3" xfId="18521" xr:uid="{00000000-0005-0000-0000-0000DE090000}"/>
    <cellStyle name="Normal 11 3 2 2 3 3" xfId="5647" xr:uid="{00000000-0005-0000-0000-00007B060000}"/>
    <cellStyle name="Normal 11 3 2 2 3 3 2" xfId="12034" xr:uid="{00000000-0005-0000-0000-0000DF090000}"/>
    <cellStyle name="Normal 11 3 2 2 3 3 3" xfId="20112" xr:uid="{00000000-0005-0000-0000-0000DF090000}"/>
    <cellStyle name="Normal 11 3 2 2 3 4" xfId="8848" xr:uid="{00000000-0005-0000-0000-0000E0090000}"/>
    <cellStyle name="Normal 11 3 2 2 3 4 2" xfId="16926" xr:uid="{00000000-0005-0000-0000-0000E0090000}"/>
    <cellStyle name="Normal 11 3 2 2 3 5" xfId="7238" xr:uid="{00000000-0005-0000-0000-0000DD090000}"/>
    <cellStyle name="Normal 11 3 2 2 3 6" xfId="15318" xr:uid="{00000000-0005-0000-0000-0000DD090000}"/>
    <cellStyle name="Normal 11 3 2 2 4" xfId="2900" xr:uid="{00000000-0005-0000-0000-00007C060000}"/>
    <cellStyle name="Normal 11 3 2 2 4 2" xfId="9389" xr:uid="{00000000-0005-0000-0000-0000E1090000}"/>
    <cellStyle name="Normal 11 3 2 2 4 3" xfId="17467" xr:uid="{00000000-0005-0000-0000-0000E1090000}"/>
    <cellStyle name="Normal 11 3 2 2 5" xfId="4593" xr:uid="{00000000-0005-0000-0000-00007D060000}"/>
    <cellStyle name="Normal 11 3 2 2 5 2" xfId="10980" xr:uid="{00000000-0005-0000-0000-0000E2090000}"/>
    <cellStyle name="Normal 11 3 2 2 5 3" xfId="19058" xr:uid="{00000000-0005-0000-0000-0000E2090000}"/>
    <cellStyle name="Normal 11 3 2 2 6" xfId="7794" xr:uid="{00000000-0005-0000-0000-0000E3090000}"/>
    <cellStyle name="Normal 11 3 2 2 6 2" xfId="15872" xr:uid="{00000000-0005-0000-0000-0000E3090000}"/>
    <cellStyle name="Normal 11 3 2 2 7" xfId="6184" xr:uid="{00000000-0005-0000-0000-0000D8090000}"/>
    <cellStyle name="Normal 11 3 2 2 8" xfId="14264" xr:uid="{00000000-0005-0000-0000-0000D8090000}"/>
    <cellStyle name="Normal 11 3 2 3" xfId="1541" xr:uid="{00000000-0005-0000-0000-00007E060000}"/>
    <cellStyle name="Normal 11 3 2 3 2" xfId="3190" xr:uid="{00000000-0005-0000-0000-00007F060000}"/>
    <cellStyle name="Normal 11 3 2 3 2 2" xfId="9649" xr:uid="{00000000-0005-0000-0000-0000E5090000}"/>
    <cellStyle name="Normal 11 3 2 3 2 3" xfId="17727" xr:uid="{00000000-0005-0000-0000-0000E5090000}"/>
    <cellStyle name="Normal 11 3 2 3 3" xfId="4853" xr:uid="{00000000-0005-0000-0000-000080060000}"/>
    <cellStyle name="Normal 11 3 2 3 3 2" xfId="11240" xr:uid="{00000000-0005-0000-0000-0000E6090000}"/>
    <cellStyle name="Normal 11 3 2 3 3 3" xfId="19318" xr:uid="{00000000-0005-0000-0000-0000E6090000}"/>
    <cellStyle name="Normal 11 3 2 3 4" xfId="8054" xr:uid="{00000000-0005-0000-0000-0000E7090000}"/>
    <cellStyle name="Normal 11 3 2 3 4 2" xfId="16132" xr:uid="{00000000-0005-0000-0000-0000E7090000}"/>
    <cellStyle name="Normal 11 3 2 3 5" xfId="6444" xr:uid="{00000000-0005-0000-0000-0000E4090000}"/>
    <cellStyle name="Normal 11 3 2 3 6" xfId="14524" xr:uid="{00000000-0005-0000-0000-0000E4090000}"/>
    <cellStyle name="Normal 11 3 2 4" xfId="2067" xr:uid="{00000000-0005-0000-0000-000081060000}"/>
    <cellStyle name="Normal 11 3 2 4 2" xfId="3717" xr:uid="{00000000-0005-0000-0000-000082060000}"/>
    <cellStyle name="Normal 11 3 2 4 2 2" xfId="10176" xr:uid="{00000000-0005-0000-0000-0000E9090000}"/>
    <cellStyle name="Normal 11 3 2 4 2 3" xfId="18254" xr:uid="{00000000-0005-0000-0000-0000E9090000}"/>
    <cellStyle name="Normal 11 3 2 4 3" xfId="5380" xr:uid="{00000000-0005-0000-0000-000083060000}"/>
    <cellStyle name="Normal 11 3 2 4 3 2" xfId="11767" xr:uid="{00000000-0005-0000-0000-0000EA090000}"/>
    <cellStyle name="Normal 11 3 2 4 3 3" xfId="19845" xr:uid="{00000000-0005-0000-0000-0000EA090000}"/>
    <cellStyle name="Normal 11 3 2 4 4" xfId="8581" xr:uid="{00000000-0005-0000-0000-0000EB090000}"/>
    <cellStyle name="Normal 11 3 2 4 4 2" xfId="16659" xr:uid="{00000000-0005-0000-0000-0000EB090000}"/>
    <cellStyle name="Normal 11 3 2 4 5" xfId="6971" xr:uid="{00000000-0005-0000-0000-0000E8090000}"/>
    <cellStyle name="Normal 11 3 2 4 6" xfId="15051" xr:uid="{00000000-0005-0000-0000-0000E8090000}"/>
    <cellStyle name="Normal 11 3 2 5" xfId="2729" xr:uid="{00000000-0005-0000-0000-000084060000}"/>
    <cellStyle name="Normal 11 3 2 5 2" xfId="9218" xr:uid="{00000000-0005-0000-0000-0000EC090000}"/>
    <cellStyle name="Normal 11 3 2 5 3" xfId="17296" xr:uid="{00000000-0005-0000-0000-0000EC090000}"/>
    <cellStyle name="Normal 11 3 2 6" xfId="4326" xr:uid="{00000000-0005-0000-0000-000085060000}"/>
    <cellStyle name="Normal 11 3 2 6 2" xfId="10713" xr:uid="{00000000-0005-0000-0000-0000ED090000}"/>
    <cellStyle name="Normal 11 3 2 6 3" xfId="18791" xr:uid="{00000000-0005-0000-0000-0000ED090000}"/>
    <cellStyle name="Normal 11 3 2 7" xfId="7527" xr:uid="{00000000-0005-0000-0000-0000EE090000}"/>
    <cellStyle name="Normal 11 3 2 7 2" xfId="15605" xr:uid="{00000000-0005-0000-0000-0000EE090000}"/>
    <cellStyle name="Normal 11 3 2 8" xfId="12708" xr:uid="{00000000-0005-0000-0000-0000EF090000}"/>
    <cellStyle name="Normal 11 3 2 8 2" xfId="20772" xr:uid="{00000000-0005-0000-0000-0000EF090000}"/>
    <cellStyle name="Normal 11 3 2 9" xfId="5917" xr:uid="{00000000-0005-0000-0000-0000D7090000}"/>
    <cellStyle name="Normal 11 3 3" xfId="1005" xr:uid="{00000000-0005-0000-0000-000086060000}"/>
    <cellStyle name="Normal 11 3 3 2" xfId="1651" xr:uid="{00000000-0005-0000-0000-000087060000}"/>
    <cellStyle name="Normal 11 3 3 2 2" xfId="3301" xr:uid="{00000000-0005-0000-0000-000088060000}"/>
    <cellStyle name="Normal 11 3 3 2 2 2" xfId="9760" xr:uid="{00000000-0005-0000-0000-0000F2090000}"/>
    <cellStyle name="Normal 11 3 3 2 2 3" xfId="17838" xr:uid="{00000000-0005-0000-0000-0000F2090000}"/>
    <cellStyle name="Normal 11 3 3 2 3" xfId="4964" xr:uid="{00000000-0005-0000-0000-000089060000}"/>
    <cellStyle name="Normal 11 3 3 2 3 2" xfId="11351" xr:uid="{00000000-0005-0000-0000-0000F3090000}"/>
    <cellStyle name="Normal 11 3 3 2 3 3" xfId="19429" xr:uid="{00000000-0005-0000-0000-0000F3090000}"/>
    <cellStyle name="Normal 11 3 3 2 4" xfId="8165" xr:uid="{00000000-0005-0000-0000-0000F4090000}"/>
    <cellStyle name="Normal 11 3 3 2 4 2" xfId="16243" xr:uid="{00000000-0005-0000-0000-0000F4090000}"/>
    <cellStyle name="Normal 11 3 3 2 5" xfId="6555" xr:uid="{00000000-0005-0000-0000-0000F1090000}"/>
    <cellStyle name="Normal 11 3 3 2 6" xfId="14635" xr:uid="{00000000-0005-0000-0000-0000F1090000}"/>
    <cellStyle name="Normal 11 3 3 3" xfId="2178" xr:uid="{00000000-0005-0000-0000-00008A060000}"/>
    <cellStyle name="Normal 11 3 3 3 2" xfId="3828" xr:uid="{00000000-0005-0000-0000-00008B060000}"/>
    <cellStyle name="Normal 11 3 3 3 2 2" xfId="10287" xr:uid="{00000000-0005-0000-0000-0000F6090000}"/>
    <cellStyle name="Normal 11 3 3 3 2 3" xfId="18365" xr:uid="{00000000-0005-0000-0000-0000F6090000}"/>
    <cellStyle name="Normal 11 3 3 3 3" xfId="5491" xr:uid="{00000000-0005-0000-0000-00008C060000}"/>
    <cellStyle name="Normal 11 3 3 3 3 2" xfId="11878" xr:uid="{00000000-0005-0000-0000-0000F7090000}"/>
    <cellStyle name="Normal 11 3 3 3 3 3" xfId="19956" xr:uid="{00000000-0005-0000-0000-0000F7090000}"/>
    <cellStyle name="Normal 11 3 3 3 4" xfId="8692" xr:uid="{00000000-0005-0000-0000-0000F8090000}"/>
    <cellStyle name="Normal 11 3 3 3 4 2" xfId="16770" xr:uid="{00000000-0005-0000-0000-0000F8090000}"/>
    <cellStyle name="Normal 11 3 3 3 5" xfId="7082" xr:uid="{00000000-0005-0000-0000-0000F5090000}"/>
    <cellStyle name="Normal 11 3 3 3 6" xfId="15162" xr:uid="{00000000-0005-0000-0000-0000F5090000}"/>
    <cellStyle name="Normal 11 3 3 4" xfId="2770" xr:uid="{00000000-0005-0000-0000-00008D060000}"/>
    <cellStyle name="Normal 11 3 3 4 2" xfId="9259" xr:uid="{00000000-0005-0000-0000-0000F9090000}"/>
    <cellStyle name="Normal 11 3 3 4 3" xfId="17337" xr:uid="{00000000-0005-0000-0000-0000F9090000}"/>
    <cellStyle name="Normal 11 3 3 5" xfId="4437" xr:uid="{00000000-0005-0000-0000-00008E060000}"/>
    <cellStyle name="Normal 11 3 3 5 2" xfId="10824" xr:uid="{00000000-0005-0000-0000-0000FA090000}"/>
    <cellStyle name="Normal 11 3 3 5 3" xfId="18902" xr:uid="{00000000-0005-0000-0000-0000FA090000}"/>
    <cellStyle name="Normal 11 3 3 6" xfId="7638" xr:uid="{00000000-0005-0000-0000-0000FB090000}"/>
    <cellStyle name="Normal 11 3 3 6 2" xfId="15716" xr:uid="{00000000-0005-0000-0000-0000FB090000}"/>
    <cellStyle name="Normal 11 3 3 7" xfId="6028" xr:uid="{00000000-0005-0000-0000-0000F0090000}"/>
    <cellStyle name="Normal 11 3 3 8" xfId="14108" xr:uid="{00000000-0005-0000-0000-0000F0090000}"/>
    <cellStyle name="Normal 11 3 4" xfId="1403" xr:uid="{00000000-0005-0000-0000-00008F060000}"/>
    <cellStyle name="Normal 11 3 4 2" xfId="3052" xr:uid="{00000000-0005-0000-0000-000090060000}"/>
    <cellStyle name="Normal 11 3 4 2 2" xfId="9511" xr:uid="{00000000-0005-0000-0000-0000FD090000}"/>
    <cellStyle name="Normal 11 3 4 2 3" xfId="17589" xr:uid="{00000000-0005-0000-0000-0000FD090000}"/>
    <cellStyle name="Normal 11 3 4 3" xfId="4715" xr:uid="{00000000-0005-0000-0000-000091060000}"/>
    <cellStyle name="Normal 11 3 4 3 2" xfId="11102" xr:uid="{00000000-0005-0000-0000-0000FE090000}"/>
    <cellStyle name="Normal 11 3 4 3 3" xfId="19180" xr:uid="{00000000-0005-0000-0000-0000FE090000}"/>
    <cellStyle name="Normal 11 3 4 4" xfId="7916" xr:uid="{00000000-0005-0000-0000-0000FF090000}"/>
    <cellStyle name="Normal 11 3 4 4 2" xfId="15994" xr:uid="{00000000-0005-0000-0000-0000FF090000}"/>
    <cellStyle name="Normal 11 3 4 5" xfId="6306" xr:uid="{00000000-0005-0000-0000-0000FC090000}"/>
    <cellStyle name="Normal 11 3 4 6" xfId="14386" xr:uid="{00000000-0005-0000-0000-0000FC090000}"/>
    <cellStyle name="Normal 11 3 5" xfId="1929" xr:uid="{00000000-0005-0000-0000-000092060000}"/>
    <cellStyle name="Normal 11 3 5 2" xfId="3579" xr:uid="{00000000-0005-0000-0000-000093060000}"/>
    <cellStyle name="Normal 11 3 5 2 2" xfId="10038" xr:uid="{00000000-0005-0000-0000-0000010A0000}"/>
    <cellStyle name="Normal 11 3 5 2 3" xfId="18116" xr:uid="{00000000-0005-0000-0000-0000010A0000}"/>
    <cellStyle name="Normal 11 3 5 3" xfId="5242" xr:uid="{00000000-0005-0000-0000-000094060000}"/>
    <cellStyle name="Normal 11 3 5 3 2" xfId="11629" xr:uid="{00000000-0005-0000-0000-0000020A0000}"/>
    <cellStyle name="Normal 11 3 5 3 3" xfId="19707" xr:uid="{00000000-0005-0000-0000-0000020A0000}"/>
    <cellStyle name="Normal 11 3 5 4" xfId="8443" xr:uid="{00000000-0005-0000-0000-0000030A0000}"/>
    <cellStyle name="Normal 11 3 5 4 2" xfId="16521" xr:uid="{00000000-0005-0000-0000-0000030A0000}"/>
    <cellStyle name="Normal 11 3 5 5" xfId="6833" xr:uid="{00000000-0005-0000-0000-0000000A0000}"/>
    <cellStyle name="Normal 11 3 5 6" xfId="14913" xr:uid="{00000000-0005-0000-0000-0000000A0000}"/>
    <cellStyle name="Normal 11 3 6" xfId="2485" xr:uid="{00000000-0005-0000-0000-000095060000}"/>
    <cellStyle name="Normal 11 3 6 2" xfId="8998" xr:uid="{00000000-0005-0000-0000-0000040A0000}"/>
    <cellStyle name="Normal 11 3 6 3" xfId="17076" xr:uid="{00000000-0005-0000-0000-0000040A0000}"/>
    <cellStyle name="Normal 11 3 7" xfId="4188" xr:uid="{00000000-0005-0000-0000-000096060000}"/>
    <cellStyle name="Normal 11 3 7 2" xfId="10575" xr:uid="{00000000-0005-0000-0000-0000050A0000}"/>
    <cellStyle name="Normal 11 3 7 3" xfId="18653" xr:uid="{00000000-0005-0000-0000-0000050A0000}"/>
    <cellStyle name="Normal 11 3 8" xfId="7389" xr:uid="{00000000-0005-0000-0000-0000060A0000}"/>
    <cellStyle name="Normal 11 3 8 2" xfId="15467" xr:uid="{00000000-0005-0000-0000-0000060A0000}"/>
    <cellStyle name="Normal 11 3 9" xfId="12190" xr:uid="{00000000-0005-0000-0000-0000070A0000}"/>
    <cellStyle name="Normal 11 3 9 2" xfId="20264" xr:uid="{00000000-0005-0000-0000-0000070A0000}"/>
    <cellStyle name="Normal 11 4" xfId="449" xr:uid="{00000000-0005-0000-0000-0000C1010000}"/>
    <cellStyle name="Normal 11 4 10" xfId="5780" xr:uid="{00000000-0005-0000-0000-0000080A0000}"/>
    <cellStyle name="Normal 11 4 11" xfId="13860" xr:uid="{00000000-0005-0000-0000-0000080A0000}"/>
    <cellStyle name="Normal 11 4 2" xfId="1006" xr:uid="{00000000-0005-0000-0000-000098060000}"/>
    <cellStyle name="Normal 11 4 2 2" xfId="1652" xr:uid="{00000000-0005-0000-0000-000099060000}"/>
    <cellStyle name="Normal 11 4 2 2 2" xfId="3302" xr:uid="{00000000-0005-0000-0000-00009A060000}"/>
    <cellStyle name="Normal 11 4 2 2 2 2" xfId="9761" xr:uid="{00000000-0005-0000-0000-00000B0A0000}"/>
    <cellStyle name="Normal 11 4 2 2 2 3" xfId="17839" xr:uid="{00000000-0005-0000-0000-00000B0A0000}"/>
    <cellStyle name="Normal 11 4 2 2 3" xfId="4965" xr:uid="{00000000-0005-0000-0000-00009B060000}"/>
    <cellStyle name="Normal 11 4 2 2 3 2" xfId="11352" xr:uid="{00000000-0005-0000-0000-00000C0A0000}"/>
    <cellStyle name="Normal 11 4 2 2 3 3" xfId="19430" xr:uid="{00000000-0005-0000-0000-00000C0A0000}"/>
    <cellStyle name="Normal 11 4 2 2 4" xfId="8166" xr:uid="{00000000-0005-0000-0000-00000D0A0000}"/>
    <cellStyle name="Normal 11 4 2 2 4 2" xfId="16244" xr:uid="{00000000-0005-0000-0000-00000D0A0000}"/>
    <cellStyle name="Normal 11 4 2 2 5" xfId="6556" xr:uid="{00000000-0005-0000-0000-00000A0A0000}"/>
    <cellStyle name="Normal 11 4 2 2 6" xfId="14636" xr:uid="{00000000-0005-0000-0000-00000A0A0000}"/>
    <cellStyle name="Normal 11 4 2 3" xfId="2179" xr:uid="{00000000-0005-0000-0000-00009C060000}"/>
    <cellStyle name="Normal 11 4 2 3 2" xfId="3829" xr:uid="{00000000-0005-0000-0000-00009D060000}"/>
    <cellStyle name="Normal 11 4 2 3 2 2" xfId="10288" xr:uid="{00000000-0005-0000-0000-00000F0A0000}"/>
    <cellStyle name="Normal 11 4 2 3 2 3" xfId="18366" xr:uid="{00000000-0005-0000-0000-00000F0A0000}"/>
    <cellStyle name="Normal 11 4 2 3 3" xfId="5492" xr:uid="{00000000-0005-0000-0000-00009E060000}"/>
    <cellStyle name="Normal 11 4 2 3 3 2" xfId="11879" xr:uid="{00000000-0005-0000-0000-0000100A0000}"/>
    <cellStyle name="Normal 11 4 2 3 3 3" xfId="19957" xr:uid="{00000000-0005-0000-0000-0000100A0000}"/>
    <cellStyle name="Normal 11 4 2 3 4" xfId="8693" xr:uid="{00000000-0005-0000-0000-0000110A0000}"/>
    <cellStyle name="Normal 11 4 2 3 4 2" xfId="16771" xr:uid="{00000000-0005-0000-0000-0000110A0000}"/>
    <cellStyle name="Normal 11 4 2 3 5" xfId="7083" xr:uid="{00000000-0005-0000-0000-00000E0A0000}"/>
    <cellStyle name="Normal 11 4 2 3 6" xfId="15163" xr:uid="{00000000-0005-0000-0000-00000E0A0000}"/>
    <cellStyle name="Normal 11 4 2 4" xfId="2771" xr:uid="{00000000-0005-0000-0000-00009F060000}"/>
    <cellStyle name="Normal 11 4 2 4 2" xfId="9260" xr:uid="{00000000-0005-0000-0000-0000120A0000}"/>
    <cellStyle name="Normal 11 4 2 4 3" xfId="17338" xr:uid="{00000000-0005-0000-0000-0000120A0000}"/>
    <cellStyle name="Normal 11 4 2 5" xfId="4438" xr:uid="{00000000-0005-0000-0000-0000A0060000}"/>
    <cellStyle name="Normal 11 4 2 5 2" xfId="10825" xr:uid="{00000000-0005-0000-0000-0000130A0000}"/>
    <cellStyle name="Normal 11 4 2 5 3" xfId="18903" xr:uid="{00000000-0005-0000-0000-0000130A0000}"/>
    <cellStyle name="Normal 11 4 2 6" xfId="7639" xr:uid="{00000000-0005-0000-0000-0000140A0000}"/>
    <cellStyle name="Normal 11 4 2 6 2" xfId="15717" xr:uid="{00000000-0005-0000-0000-0000140A0000}"/>
    <cellStyle name="Normal 11 4 2 7" xfId="12709" xr:uid="{00000000-0005-0000-0000-0000150A0000}"/>
    <cellStyle name="Normal 11 4 2 7 2" xfId="20773" xr:uid="{00000000-0005-0000-0000-0000150A0000}"/>
    <cellStyle name="Normal 11 4 2 8" xfId="6029" xr:uid="{00000000-0005-0000-0000-0000090A0000}"/>
    <cellStyle name="Normal 11 4 2 9" xfId="14109" xr:uid="{00000000-0005-0000-0000-0000090A0000}"/>
    <cellStyle name="Normal 11 4 3" xfId="1404" xr:uid="{00000000-0005-0000-0000-0000A1060000}"/>
    <cellStyle name="Normal 11 4 3 2" xfId="3053" xr:uid="{00000000-0005-0000-0000-0000A2060000}"/>
    <cellStyle name="Normal 11 4 3 2 2" xfId="9512" xr:uid="{00000000-0005-0000-0000-0000170A0000}"/>
    <cellStyle name="Normal 11 4 3 2 3" xfId="17590" xr:uid="{00000000-0005-0000-0000-0000170A0000}"/>
    <cellStyle name="Normal 11 4 3 3" xfId="4716" xr:uid="{00000000-0005-0000-0000-0000A3060000}"/>
    <cellStyle name="Normal 11 4 3 3 2" xfId="11103" xr:uid="{00000000-0005-0000-0000-0000180A0000}"/>
    <cellStyle name="Normal 11 4 3 3 3" xfId="19181" xr:uid="{00000000-0005-0000-0000-0000180A0000}"/>
    <cellStyle name="Normal 11 4 3 4" xfId="7917" xr:uid="{00000000-0005-0000-0000-0000190A0000}"/>
    <cellStyle name="Normal 11 4 3 4 2" xfId="15995" xr:uid="{00000000-0005-0000-0000-0000190A0000}"/>
    <cellStyle name="Normal 11 4 3 5" xfId="6307" xr:uid="{00000000-0005-0000-0000-0000160A0000}"/>
    <cellStyle name="Normal 11 4 3 6" xfId="14387" xr:uid="{00000000-0005-0000-0000-0000160A0000}"/>
    <cellStyle name="Normal 11 4 4" xfId="1930" xr:uid="{00000000-0005-0000-0000-0000A4060000}"/>
    <cellStyle name="Normal 11 4 4 2" xfId="3580" xr:uid="{00000000-0005-0000-0000-0000A5060000}"/>
    <cellStyle name="Normal 11 4 4 2 2" xfId="10039" xr:uid="{00000000-0005-0000-0000-00001B0A0000}"/>
    <cellStyle name="Normal 11 4 4 2 3" xfId="18117" xr:uid="{00000000-0005-0000-0000-00001B0A0000}"/>
    <cellStyle name="Normal 11 4 4 3" xfId="5243" xr:uid="{00000000-0005-0000-0000-0000A6060000}"/>
    <cellStyle name="Normal 11 4 4 3 2" xfId="11630" xr:uid="{00000000-0005-0000-0000-00001C0A0000}"/>
    <cellStyle name="Normal 11 4 4 3 3" xfId="19708" xr:uid="{00000000-0005-0000-0000-00001C0A0000}"/>
    <cellStyle name="Normal 11 4 4 4" xfId="8444" xr:uid="{00000000-0005-0000-0000-00001D0A0000}"/>
    <cellStyle name="Normal 11 4 4 4 2" xfId="16522" xr:uid="{00000000-0005-0000-0000-00001D0A0000}"/>
    <cellStyle name="Normal 11 4 4 5" xfId="6834" xr:uid="{00000000-0005-0000-0000-00001A0A0000}"/>
    <cellStyle name="Normal 11 4 4 6" xfId="14914" xr:uid="{00000000-0005-0000-0000-00001A0A0000}"/>
    <cellStyle name="Normal 11 4 5" xfId="2486" xr:uid="{00000000-0005-0000-0000-0000A7060000}"/>
    <cellStyle name="Normal 11 4 5 2" xfId="8999" xr:uid="{00000000-0005-0000-0000-00001E0A0000}"/>
    <cellStyle name="Normal 11 4 5 3" xfId="17077" xr:uid="{00000000-0005-0000-0000-00001E0A0000}"/>
    <cellStyle name="Normal 11 4 6" xfId="4189" xr:uid="{00000000-0005-0000-0000-0000A8060000}"/>
    <cellStyle name="Normal 11 4 6 2" xfId="10576" xr:uid="{00000000-0005-0000-0000-00001F0A0000}"/>
    <cellStyle name="Normal 11 4 6 3" xfId="18654" xr:uid="{00000000-0005-0000-0000-00001F0A0000}"/>
    <cellStyle name="Normal 11 4 7" xfId="7390" xr:uid="{00000000-0005-0000-0000-0000200A0000}"/>
    <cellStyle name="Normal 11 4 7 2" xfId="15468" xr:uid="{00000000-0005-0000-0000-0000200A0000}"/>
    <cellStyle name="Normal 11 4 8" xfId="12191" xr:uid="{00000000-0005-0000-0000-0000210A0000}"/>
    <cellStyle name="Normal 11 4 8 2" xfId="20265" xr:uid="{00000000-0005-0000-0000-0000210A0000}"/>
    <cellStyle name="Normal 11 4 9" xfId="13583" xr:uid="{00000000-0005-0000-0000-0000220A0000}"/>
    <cellStyle name="Normal 11 4 9 2" xfId="21580" xr:uid="{00000000-0005-0000-0000-0000220A0000}"/>
    <cellStyle name="Normal 11 5" xfId="450" xr:uid="{00000000-0005-0000-0000-0000C2010000}"/>
    <cellStyle name="Normal 11 5 10" xfId="5900" xr:uid="{00000000-0005-0000-0000-0000230A0000}"/>
    <cellStyle name="Normal 11 5 11" xfId="13980" xr:uid="{00000000-0005-0000-0000-0000230A0000}"/>
    <cellStyle name="Normal 11 5 2" xfId="1147" xr:uid="{00000000-0005-0000-0000-0000AA060000}"/>
    <cellStyle name="Normal 11 5 2 2" xfId="1805" xr:uid="{00000000-0005-0000-0000-0000AB060000}"/>
    <cellStyle name="Normal 11 5 2 2 2" xfId="3455" xr:uid="{00000000-0005-0000-0000-0000AC060000}"/>
    <cellStyle name="Normal 11 5 2 2 2 2" xfId="9914" xr:uid="{00000000-0005-0000-0000-0000260A0000}"/>
    <cellStyle name="Normal 11 5 2 2 2 3" xfId="17992" xr:uid="{00000000-0005-0000-0000-0000260A0000}"/>
    <cellStyle name="Normal 11 5 2 2 3" xfId="5118" xr:uid="{00000000-0005-0000-0000-0000AD060000}"/>
    <cellStyle name="Normal 11 5 2 2 3 2" xfId="11505" xr:uid="{00000000-0005-0000-0000-0000270A0000}"/>
    <cellStyle name="Normal 11 5 2 2 3 3" xfId="19583" xr:uid="{00000000-0005-0000-0000-0000270A0000}"/>
    <cellStyle name="Normal 11 5 2 2 4" xfId="8319" xr:uid="{00000000-0005-0000-0000-0000280A0000}"/>
    <cellStyle name="Normal 11 5 2 2 4 2" xfId="16397" xr:uid="{00000000-0005-0000-0000-0000280A0000}"/>
    <cellStyle name="Normal 11 5 2 2 5" xfId="6709" xr:uid="{00000000-0005-0000-0000-0000250A0000}"/>
    <cellStyle name="Normal 11 5 2 2 6" xfId="14789" xr:uid="{00000000-0005-0000-0000-0000250A0000}"/>
    <cellStyle name="Normal 11 5 2 3" xfId="2332" xr:uid="{00000000-0005-0000-0000-0000AE060000}"/>
    <cellStyle name="Normal 11 5 2 3 2" xfId="3982" xr:uid="{00000000-0005-0000-0000-0000AF060000}"/>
    <cellStyle name="Normal 11 5 2 3 2 2" xfId="10441" xr:uid="{00000000-0005-0000-0000-00002A0A0000}"/>
    <cellStyle name="Normal 11 5 2 3 2 3" xfId="18519" xr:uid="{00000000-0005-0000-0000-00002A0A0000}"/>
    <cellStyle name="Normal 11 5 2 3 3" xfId="5645" xr:uid="{00000000-0005-0000-0000-0000B0060000}"/>
    <cellStyle name="Normal 11 5 2 3 3 2" xfId="12032" xr:uid="{00000000-0005-0000-0000-00002B0A0000}"/>
    <cellStyle name="Normal 11 5 2 3 3 3" xfId="20110" xr:uid="{00000000-0005-0000-0000-00002B0A0000}"/>
    <cellStyle name="Normal 11 5 2 3 4" xfId="8846" xr:uid="{00000000-0005-0000-0000-00002C0A0000}"/>
    <cellStyle name="Normal 11 5 2 3 4 2" xfId="16924" xr:uid="{00000000-0005-0000-0000-00002C0A0000}"/>
    <cellStyle name="Normal 11 5 2 3 5" xfId="7236" xr:uid="{00000000-0005-0000-0000-0000290A0000}"/>
    <cellStyle name="Normal 11 5 2 3 6" xfId="15316" xr:uid="{00000000-0005-0000-0000-0000290A0000}"/>
    <cellStyle name="Normal 11 5 2 4" xfId="2898" xr:uid="{00000000-0005-0000-0000-0000B1060000}"/>
    <cellStyle name="Normal 11 5 2 4 2" xfId="9387" xr:uid="{00000000-0005-0000-0000-00002D0A0000}"/>
    <cellStyle name="Normal 11 5 2 4 3" xfId="17465" xr:uid="{00000000-0005-0000-0000-00002D0A0000}"/>
    <cellStyle name="Normal 11 5 2 5" xfId="4591" xr:uid="{00000000-0005-0000-0000-0000B2060000}"/>
    <cellStyle name="Normal 11 5 2 5 2" xfId="10978" xr:uid="{00000000-0005-0000-0000-00002E0A0000}"/>
    <cellStyle name="Normal 11 5 2 5 3" xfId="19056" xr:uid="{00000000-0005-0000-0000-00002E0A0000}"/>
    <cellStyle name="Normal 11 5 2 6" xfId="7792" xr:uid="{00000000-0005-0000-0000-00002F0A0000}"/>
    <cellStyle name="Normal 11 5 2 6 2" xfId="15870" xr:uid="{00000000-0005-0000-0000-00002F0A0000}"/>
    <cellStyle name="Normal 11 5 2 7" xfId="13003" xr:uid="{00000000-0005-0000-0000-0000300A0000}"/>
    <cellStyle name="Normal 11 5 2 7 2" xfId="21041" xr:uid="{00000000-0005-0000-0000-0000300A0000}"/>
    <cellStyle name="Normal 11 5 2 8" xfId="6182" xr:uid="{00000000-0005-0000-0000-0000240A0000}"/>
    <cellStyle name="Normal 11 5 2 9" xfId="14262" xr:uid="{00000000-0005-0000-0000-0000240A0000}"/>
    <cellStyle name="Normal 11 5 3" xfId="1524" xr:uid="{00000000-0005-0000-0000-0000B3060000}"/>
    <cellStyle name="Normal 11 5 3 2" xfId="3173" xr:uid="{00000000-0005-0000-0000-0000B4060000}"/>
    <cellStyle name="Normal 11 5 3 2 2" xfId="9632" xr:uid="{00000000-0005-0000-0000-0000320A0000}"/>
    <cellStyle name="Normal 11 5 3 2 3" xfId="17710" xr:uid="{00000000-0005-0000-0000-0000320A0000}"/>
    <cellStyle name="Normal 11 5 3 3" xfId="4836" xr:uid="{00000000-0005-0000-0000-0000B5060000}"/>
    <cellStyle name="Normal 11 5 3 3 2" xfId="11223" xr:uid="{00000000-0005-0000-0000-0000330A0000}"/>
    <cellStyle name="Normal 11 5 3 3 3" xfId="19301" xr:uid="{00000000-0005-0000-0000-0000330A0000}"/>
    <cellStyle name="Normal 11 5 3 4" xfId="8037" xr:uid="{00000000-0005-0000-0000-0000340A0000}"/>
    <cellStyle name="Normal 11 5 3 4 2" xfId="16115" xr:uid="{00000000-0005-0000-0000-0000340A0000}"/>
    <cellStyle name="Normal 11 5 3 5" xfId="6427" xr:uid="{00000000-0005-0000-0000-0000310A0000}"/>
    <cellStyle name="Normal 11 5 3 6" xfId="14507" xr:uid="{00000000-0005-0000-0000-0000310A0000}"/>
    <cellStyle name="Normal 11 5 4" xfId="2050" xr:uid="{00000000-0005-0000-0000-0000B6060000}"/>
    <cellStyle name="Normal 11 5 4 2" xfId="3700" xr:uid="{00000000-0005-0000-0000-0000B7060000}"/>
    <cellStyle name="Normal 11 5 4 2 2" xfId="10159" xr:uid="{00000000-0005-0000-0000-0000360A0000}"/>
    <cellStyle name="Normal 11 5 4 2 3" xfId="18237" xr:uid="{00000000-0005-0000-0000-0000360A0000}"/>
    <cellStyle name="Normal 11 5 4 3" xfId="5363" xr:uid="{00000000-0005-0000-0000-0000B8060000}"/>
    <cellStyle name="Normal 11 5 4 3 2" xfId="11750" xr:uid="{00000000-0005-0000-0000-0000370A0000}"/>
    <cellStyle name="Normal 11 5 4 3 3" xfId="19828" xr:uid="{00000000-0005-0000-0000-0000370A0000}"/>
    <cellStyle name="Normal 11 5 4 4" xfId="8564" xr:uid="{00000000-0005-0000-0000-0000380A0000}"/>
    <cellStyle name="Normal 11 5 4 4 2" xfId="16642" xr:uid="{00000000-0005-0000-0000-0000380A0000}"/>
    <cellStyle name="Normal 11 5 4 5" xfId="6954" xr:uid="{00000000-0005-0000-0000-0000350A0000}"/>
    <cellStyle name="Normal 11 5 4 6" xfId="15034" xr:uid="{00000000-0005-0000-0000-0000350A0000}"/>
    <cellStyle name="Normal 11 5 5" xfId="2487" xr:uid="{00000000-0005-0000-0000-0000B9060000}"/>
    <cellStyle name="Normal 11 5 5 2" xfId="9000" xr:uid="{00000000-0005-0000-0000-0000390A0000}"/>
    <cellStyle name="Normal 11 5 5 3" xfId="17078" xr:uid="{00000000-0005-0000-0000-0000390A0000}"/>
    <cellStyle name="Normal 11 5 6" xfId="4309" xr:uid="{00000000-0005-0000-0000-0000BA060000}"/>
    <cellStyle name="Normal 11 5 6 2" xfId="10696" xr:uid="{00000000-0005-0000-0000-00003A0A0000}"/>
    <cellStyle name="Normal 11 5 6 3" xfId="18774" xr:uid="{00000000-0005-0000-0000-00003A0A0000}"/>
    <cellStyle name="Normal 11 5 7" xfId="7510" xr:uid="{00000000-0005-0000-0000-00003B0A0000}"/>
    <cellStyle name="Normal 11 5 7 2" xfId="15588" xr:uid="{00000000-0005-0000-0000-00003B0A0000}"/>
    <cellStyle name="Normal 11 5 8" xfId="12192" xr:uid="{00000000-0005-0000-0000-00003C0A0000}"/>
    <cellStyle name="Normal 11 5 8 2" xfId="20266" xr:uid="{00000000-0005-0000-0000-00003C0A0000}"/>
    <cellStyle name="Normal 11 5 9" xfId="13584" xr:uid="{00000000-0005-0000-0000-00003D0A0000}"/>
    <cellStyle name="Normal 11 5 9 2" xfId="21581" xr:uid="{00000000-0005-0000-0000-00003D0A0000}"/>
    <cellStyle name="Normal 11 6" xfId="1003" xr:uid="{00000000-0005-0000-0000-0000BB060000}"/>
    <cellStyle name="Normal 11 6 2" xfId="1649" xr:uid="{00000000-0005-0000-0000-0000BC060000}"/>
    <cellStyle name="Normal 11 6 2 2" xfId="3299" xr:uid="{00000000-0005-0000-0000-0000BD060000}"/>
    <cellStyle name="Normal 11 6 2 2 2" xfId="9758" xr:uid="{00000000-0005-0000-0000-0000400A0000}"/>
    <cellStyle name="Normal 11 6 2 2 3" xfId="17836" xr:uid="{00000000-0005-0000-0000-0000400A0000}"/>
    <cellStyle name="Normal 11 6 2 3" xfId="4962" xr:uid="{00000000-0005-0000-0000-0000BE060000}"/>
    <cellStyle name="Normal 11 6 2 3 2" xfId="11349" xr:uid="{00000000-0005-0000-0000-0000410A0000}"/>
    <cellStyle name="Normal 11 6 2 3 3" xfId="19427" xr:uid="{00000000-0005-0000-0000-0000410A0000}"/>
    <cellStyle name="Normal 11 6 2 4" xfId="8163" xr:uid="{00000000-0005-0000-0000-0000420A0000}"/>
    <cellStyle name="Normal 11 6 2 4 2" xfId="16241" xr:uid="{00000000-0005-0000-0000-0000420A0000}"/>
    <cellStyle name="Normal 11 6 2 5" xfId="13004" xr:uid="{00000000-0005-0000-0000-0000430A0000}"/>
    <cellStyle name="Normal 11 6 2 5 2" xfId="21042" xr:uid="{00000000-0005-0000-0000-0000430A0000}"/>
    <cellStyle name="Normal 11 6 2 6" xfId="6553" xr:uid="{00000000-0005-0000-0000-00003F0A0000}"/>
    <cellStyle name="Normal 11 6 2 7" xfId="14633" xr:uid="{00000000-0005-0000-0000-00003F0A0000}"/>
    <cellStyle name="Normal 11 6 3" xfId="2176" xr:uid="{00000000-0005-0000-0000-0000BF060000}"/>
    <cellStyle name="Normal 11 6 3 2" xfId="3826" xr:uid="{00000000-0005-0000-0000-0000C0060000}"/>
    <cellStyle name="Normal 11 6 3 2 2" xfId="10285" xr:uid="{00000000-0005-0000-0000-0000450A0000}"/>
    <cellStyle name="Normal 11 6 3 2 3" xfId="18363" xr:uid="{00000000-0005-0000-0000-0000450A0000}"/>
    <cellStyle name="Normal 11 6 3 3" xfId="5489" xr:uid="{00000000-0005-0000-0000-0000C1060000}"/>
    <cellStyle name="Normal 11 6 3 3 2" xfId="11876" xr:uid="{00000000-0005-0000-0000-0000460A0000}"/>
    <cellStyle name="Normal 11 6 3 3 3" xfId="19954" xr:uid="{00000000-0005-0000-0000-0000460A0000}"/>
    <cellStyle name="Normal 11 6 3 4" xfId="8690" xr:uid="{00000000-0005-0000-0000-0000470A0000}"/>
    <cellStyle name="Normal 11 6 3 4 2" xfId="16768" xr:uid="{00000000-0005-0000-0000-0000470A0000}"/>
    <cellStyle name="Normal 11 6 3 5" xfId="7080" xr:uid="{00000000-0005-0000-0000-0000440A0000}"/>
    <cellStyle name="Normal 11 6 3 6" xfId="15160" xr:uid="{00000000-0005-0000-0000-0000440A0000}"/>
    <cellStyle name="Normal 11 6 4" xfId="2768" xr:uid="{00000000-0005-0000-0000-0000C2060000}"/>
    <cellStyle name="Normal 11 6 4 2" xfId="9257" xr:uid="{00000000-0005-0000-0000-0000480A0000}"/>
    <cellStyle name="Normal 11 6 4 3" xfId="17335" xr:uid="{00000000-0005-0000-0000-0000480A0000}"/>
    <cellStyle name="Normal 11 6 5" xfId="4435" xr:uid="{00000000-0005-0000-0000-0000C3060000}"/>
    <cellStyle name="Normal 11 6 5 2" xfId="10822" xr:uid="{00000000-0005-0000-0000-0000490A0000}"/>
    <cellStyle name="Normal 11 6 5 3" xfId="18900" xr:uid="{00000000-0005-0000-0000-0000490A0000}"/>
    <cellStyle name="Normal 11 6 6" xfId="7636" xr:uid="{00000000-0005-0000-0000-00004A0A0000}"/>
    <cellStyle name="Normal 11 6 6 2" xfId="15714" xr:uid="{00000000-0005-0000-0000-00004A0A0000}"/>
    <cellStyle name="Normal 11 6 7" xfId="12657" xr:uid="{00000000-0005-0000-0000-00004B0A0000}"/>
    <cellStyle name="Normal 11 6 7 2" xfId="20721" xr:uid="{00000000-0005-0000-0000-00004B0A0000}"/>
    <cellStyle name="Normal 11 6 8" xfId="6026" xr:uid="{00000000-0005-0000-0000-00003E0A0000}"/>
    <cellStyle name="Normal 11 6 9" xfId="14106" xr:uid="{00000000-0005-0000-0000-00003E0A0000}"/>
    <cellStyle name="Normal 11 7" xfId="1401" xr:uid="{00000000-0005-0000-0000-0000C4060000}"/>
    <cellStyle name="Normal 11 7 2" xfId="3050" xr:uid="{00000000-0005-0000-0000-0000C5060000}"/>
    <cellStyle name="Normal 11 7 2 2" xfId="9509" xr:uid="{00000000-0005-0000-0000-00004D0A0000}"/>
    <cellStyle name="Normal 11 7 2 3" xfId="17587" xr:uid="{00000000-0005-0000-0000-00004D0A0000}"/>
    <cellStyle name="Normal 11 7 3" xfId="4713" xr:uid="{00000000-0005-0000-0000-0000C6060000}"/>
    <cellStyle name="Normal 11 7 3 2" xfId="11100" xr:uid="{00000000-0005-0000-0000-00004E0A0000}"/>
    <cellStyle name="Normal 11 7 3 3" xfId="19178" xr:uid="{00000000-0005-0000-0000-00004E0A0000}"/>
    <cellStyle name="Normal 11 7 4" xfId="7914" xr:uid="{00000000-0005-0000-0000-00004F0A0000}"/>
    <cellStyle name="Normal 11 7 4 2" xfId="15992" xr:uid="{00000000-0005-0000-0000-00004F0A0000}"/>
    <cellStyle name="Normal 11 7 5" xfId="12706" xr:uid="{00000000-0005-0000-0000-0000500A0000}"/>
    <cellStyle name="Normal 11 7 5 2" xfId="20770" xr:uid="{00000000-0005-0000-0000-0000500A0000}"/>
    <cellStyle name="Normal 11 7 6" xfId="6304" xr:uid="{00000000-0005-0000-0000-00004C0A0000}"/>
    <cellStyle name="Normal 11 7 7" xfId="14384" xr:uid="{00000000-0005-0000-0000-00004C0A0000}"/>
    <cellStyle name="Normal 11 8" xfId="1927" xr:uid="{00000000-0005-0000-0000-0000C7060000}"/>
    <cellStyle name="Normal 11 8 2" xfId="3577" xr:uid="{00000000-0005-0000-0000-0000C8060000}"/>
    <cellStyle name="Normal 11 8 2 2" xfId="10036" xr:uid="{00000000-0005-0000-0000-0000520A0000}"/>
    <cellStyle name="Normal 11 8 2 3" xfId="18114" xr:uid="{00000000-0005-0000-0000-0000520A0000}"/>
    <cellStyle name="Normal 11 8 3" xfId="5240" xr:uid="{00000000-0005-0000-0000-0000C9060000}"/>
    <cellStyle name="Normal 11 8 3 2" xfId="11627" xr:uid="{00000000-0005-0000-0000-0000530A0000}"/>
    <cellStyle name="Normal 11 8 3 3" xfId="19705" xr:uid="{00000000-0005-0000-0000-0000530A0000}"/>
    <cellStyle name="Normal 11 8 4" xfId="8441" xr:uid="{00000000-0005-0000-0000-0000540A0000}"/>
    <cellStyle name="Normal 11 8 4 2" xfId="16519" xr:uid="{00000000-0005-0000-0000-0000540A0000}"/>
    <cellStyle name="Normal 11 8 5" xfId="6831" xr:uid="{00000000-0005-0000-0000-0000510A0000}"/>
    <cellStyle name="Normal 11 8 6" xfId="14911" xr:uid="{00000000-0005-0000-0000-0000510A0000}"/>
    <cellStyle name="Normal 11 9" xfId="2483" xr:uid="{00000000-0005-0000-0000-0000CA060000}"/>
    <cellStyle name="Normal 11 9 2" xfId="8996" xr:uid="{00000000-0005-0000-0000-0000550A0000}"/>
    <cellStyle name="Normal 11 9 3" xfId="17074" xr:uid="{00000000-0005-0000-0000-0000550A0000}"/>
    <cellStyle name="Normal 12" xfId="451" xr:uid="{00000000-0005-0000-0000-0000C3010000}"/>
    <cellStyle name="Normal 12 10" xfId="13971" xr:uid="{00000000-0005-0000-0000-0000560A0000}"/>
    <cellStyle name="Normal 12 2" xfId="1515" xr:uid="{00000000-0005-0000-0000-0000CC060000}"/>
    <cellStyle name="Normal 12 2 2" xfId="3164" xr:uid="{00000000-0005-0000-0000-0000CD060000}"/>
    <cellStyle name="Normal 12 2 2 2" xfId="9623" xr:uid="{00000000-0005-0000-0000-0000580A0000}"/>
    <cellStyle name="Normal 12 2 2 3" xfId="17701" xr:uid="{00000000-0005-0000-0000-0000580A0000}"/>
    <cellStyle name="Normal 12 2 3" xfId="4827" xr:uid="{00000000-0005-0000-0000-0000CE060000}"/>
    <cellStyle name="Normal 12 2 3 2" xfId="11214" xr:uid="{00000000-0005-0000-0000-0000590A0000}"/>
    <cellStyle name="Normal 12 2 3 3" xfId="19292" xr:uid="{00000000-0005-0000-0000-0000590A0000}"/>
    <cellStyle name="Normal 12 2 4" xfId="8028" xr:uid="{00000000-0005-0000-0000-00005A0A0000}"/>
    <cellStyle name="Normal 12 2 4 2" xfId="16106" xr:uid="{00000000-0005-0000-0000-00005A0A0000}"/>
    <cellStyle name="Normal 12 2 5" xfId="12658" xr:uid="{00000000-0005-0000-0000-00005B0A0000}"/>
    <cellStyle name="Normal 12 2 5 2" xfId="20722" xr:uid="{00000000-0005-0000-0000-00005B0A0000}"/>
    <cellStyle name="Normal 12 2 6" xfId="6418" xr:uid="{00000000-0005-0000-0000-0000570A0000}"/>
    <cellStyle name="Normal 12 2 7" xfId="14498" xr:uid="{00000000-0005-0000-0000-0000570A0000}"/>
    <cellStyle name="Normal 12 3" xfId="2041" xr:uid="{00000000-0005-0000-0000-0000CF060000}"/>
    <cellStyle name="Normal 12 3 2" xfId="3691" xr:uid="{00000000-0005-0000-0000-0000D0060000}"/>
    <cellStyle name="Normal 12 3 2 2" xfId="10150" xr:uid="{00000000-0005-0000-0000-00005D0A0000}"/>
    <cellStyle name="Normal 12 3 2 3" xfId="18228" xr:uid="{00000000-0005-0000-0000-00005D0A0000}"/>
    <cellStyle name="Normal 12 3 3" xfId="5354" xr:uid="{00000000-0005-0000-0000-0000D1060000}"/>
    <cellStyle name="Normal 12 3 3 2" xfId="11741" xr:uid="{00000000-0005-0000-0000-00005E0A0000}"/>
    <cellStyle name="Normal 12 3 3 3" xfId="19819" xr:uid="{00000000-0005-0000-0000-00005E0A0000}"/>
    <cellStyle name="Normal 12 3 4" xfId="8555" xr:uid="{00000000-0005-0000-0000-00005F0A0000}"/>
    <cellStyle name="Normal 12 3 4 2" xfId="16633" xr:uid="{00000000-0005-0000-0000-00005F0A0000}"/>
    <cellStyle name="Normal 12 3 5" xfId="13005" xr:uid="{00000000-0005-0000-0000-0000600A0000}"/>
    <cellStyle name="Normal 12 3 5 2" xfId="21043" xr:uid="{00000000-0005-0000-0000-0000600A0000}"/>
    <cellStyle name="Normal 12 3 6" xfId="6945" xr:uid="{00000000-0005-0000-0000-00005C0A0000}"/>
    <cellStyle name="Normal 12 3 7" xfId="15025" xr:uid="{00000000-0005-0000-0000-00005C0A0000}"/>
    <cellStyle name="Normal 12 4" xfId="2488" xr:uid="{00000000-0005-0000-0000-0000D2060000}"/>
    <cellStyle name="Normal 12 4 2" xfId="9001" xr:uid="{00000000-0005-0000-0000-0000610A0000}"/>
    <cellStyle name="Normal 12 4 3" xfId="17079" xr:uid="{00000000-0005-0000-0000-0000610A0000}"/>
    <cellStyle name="Normal 12 5" xfId="4300" xr:uid="{00000000-0005-0000-0000-0000D3060000}"/>
    <cellStyle name="Normal 12 5 2" xfId="10687" xr:uid="{00000000-0005-0000-0000-0000620A0000}"/>
    <cellStyle name="Normal 12 5 3" xfId="18765" xr:uid="{00000000-0005-0000-0000-0000620A0000}"/>
    <cellStyle name="Normal 12 6" xfId="7501" xr:uid="{00000000-0005-0000-0000-0000630A0000}"/>
    <cellStyle name="Normal 12 6 2" xfId="15579" xr:uid="{00000000-0005-0000-0000-0000630A0000}"/>
    <cellStyle name="Normal 12 7" xfId="12193" xr:uid="{00000000-0005-0000-0000-0000640A0000}"/>
    <cellStyle name="Normal 12 7 2" xfId="20267" xr:uid="{00000000-0005-0000-0000-0000640A0000}"/>
    <cellStyle name="Normal 12 8" xfId="13585" xr:uid="{00000000-0005-0000-0000-0000650A0000}"/>
    <cellStyle name="Normal 12 8 2" xfId="21582" xr:uid="{00000000-0005-0000-0000-0000650A0000}"/>
    <cellStyle name="Normal 12 9" xfId="5891" xr:uid="{00000000-0005-0000-0000-0000560A0000}"/>
    <cellStyle name="Normal 13" xfId="1100" xr:uid="{00000000-0005-0000-0000-0000D4060000}"/>
    <cellStyle name="Normal 13 2" xfId="1757" xr:uid="{00000000-0005-0000-0000-0000D5060000}"/>
    <cellStyle name="Normal 13 2 2" xfId="3407" xr:uid="{00000000-0005-0000-0000-0000D6060000}"/>
    <cellStyle name="Normal 13 2 2 2" xfId="9866" xr:uid="{00000000-0005-0000-0000-0000680A0000}"/>
    <cellStyle name="Normal 13 2 2 3" xfId="17944" xr:uid="{00000000-0005-0000-0000-0000680A0000}"/>
    <cellStyle name="Normal 13 2 3" xfId="5070" xr:uid="{00000000-0005-0000-0000-0000D7060000}"/>
    <cellStyle name="Normal 13 2 3 2" xfId="11457" xr:uid="{00000000-0005-0000-0000-0000690A0000}"/>
    <cellStyle name="Normal 13 2 3 3" xfId="19535" xr:uid="{00000000-0005-0000-0000-0000690A0000}"/>
    <cellStyle name="Normal 13 2 4" xfId="8271" xr:uid="{00000000-0005-0000-0000-00006A0A0000}"/>
    <cellStyle name="Normal 13 2 4 2" xfId="16349" xr:uid="{00000000-0005-0000-0000-00006A0A0000}"/>
    <cellStyle name="Normal 13 2 5" xfId="6661" xr:uid="{00000000-0005-0000-0000-0000670A0000}"/>
    <cellStyle name="Normal 13 2 6" xfId="14741" xr:uid="{00000000-0005-0000-0000-0000670A0000}"/>
    <cellStyle name="Normal 13 3" xfId="2284" xr:uid="{00000000-0005-0000-0000-0000D8060000}"/>
    <cellStyle name="Normal 13 3 2" xfId="3934" xr:uid="{00000000-0005-0000-0000-0000D9060000}"/>
    <cellStyle name="Normal 13 3 2 2" xfId="10393" xr:uid="{00000000-0005-0000-0000-00006C0A0000}"/>
    <cellStyle name="Normal 13 3 2 3" xfId="18471" xr:uid="{00000000-0005-0000-0000-00006C0A0000}"/>
    <cellStyle name="Normal 13 3 3" xfId="5597" xr:uid="{00000000-0005-0000-0000-0000DA060000}"/>
    <cellStyle name="Normal 13 3 3 2" xfId="11984" xr:uid="{00000000-0005-0000-0000-00006D0A0000}"/>
    <cellStyle name="Normal 13 3 3 3" xfId="20062" xr:uid="{00000000-0005-0000-0000-00006D0A0000}"/>
    <cellStyle name="Normal 13 3 4" xfId="8798" xr:uid="{00000000-0005-0000-0000-00006E0A0000}"/>
    <cellStyle name="Normal 13 3 4 2" xfId="16876" xr:uid="{00000000-0005-0000-0000-00006E0A0000}"/>
    <cellStyle name="Normal 13 3 5" xfId="7188" xr:uid="{00000000-0005-0000-0000-00006B0A0000}"/>
    <cellStyle name="Normal 13 3 6" xfId="15268" xr:uid="{00000000-0005-0000-0000-00006B0A0000}"/>
    <cellStyle name="Normal 13 4" xfId="2851" xr:uid="{00000000-0005-0000-0000-0000DB060000}"/>
    <cellStyle name="Normal 13 4 2" xfId="9340" xr:uid="{00000000-0005-0000-0000-00006F0A0000}"/>
    <cellStyle name="Normal 13 4 3" xfId="17418" xr:uid="{00000000-0005-0000-0000-00006F0A0000}"/>
    <cellStyle name="Normal 13 5" xfId="4543" xr:uid="{00000000-0005-0000-0000-0000DC060000}"/>
    <cellStyle name="Normal 13 5 2" xfId="10930" xr:uid="{00000000-0005-0000-0000-0000700A0000}"/>
    <cellStyle name="Normal 13 5 3" xfId="19008" xr:uid="{00000000-0005-0000-0000-0000700A0000}"/>
    <cellStyle name="Normal 13 6" xfId="7744" xr:uid="{00000000-0005-0000-0000-0000710A0000}"/>
    <cellStyle name="Normal 13 6 2" xfId="15822" xr:uid="{00000000-0005-0000-0000-0000710A0000}"/>
    <cellStyle name="Normal 13 7" xfId="12655" xr:uid="{00000000-0005-0000-0000-0000720A0000}"/>
    <cellStyle name="Normal 13 7 2" xfId="20719" xr:uid="{00000000-0005-0000-0000-0000720A0000}"/>
    <cellStyle name="Normal 13 8" xfId="6134" xr:uid="{00000000-0005-0000-0000-0000660A0000}"/>
    <cellStyle name="Normal 13 9" xfId="14214" xr:uid="{00000000-0005-0000-0000-0000660A0000}"/>
    <cellStyle name="Normal 14" xfId="909" xr:uid="{00000000-0005-0000-0000-0000DD060000}"/>
    <cellStyle name="Normal 14 2" xfId="2701" xr:uid="{00000000-0005-0000-0000-0000DE060000}"/>
    <cellStyle name="Normal 14 2 2" xfId="9192" xr:uid="{00000000-0005-0000-0000-0000740A0000}"/>
    <cellStyle name="Normal 14 2 3" xfId="17270" xr:uid="{00000000-0005-0000-0000-0000740A0000}"/>
    <cellStyle name="Normal 14 3" xfId="4140" xr:uid="{00000000-0005-0000-0000-0000DF060000}"/>
    <cellStyle name="Normal 14 3 2" xfId="10527" xr:uid="{00000000-0005-0000-0000-0000750A0000}"/>
    <cellStyle name="Normal 14 3 3" xfId="18605" xr:uid="{00000000-0005-0000-0000-0000750A0000}"/>
    <cellStyle name="Normal 14 4" xfId="7341" xr:uid="{00000000-0005-0000-0000-0000760A0000}"/>
    <cellStyle name="Normal 14 4 2" xfId="15419" xr:uid="{00000000-0005-0000-0000-0000760A0000}"/>
    <cellStyle name="Normal 14 5" xfId="12660" xr:uid="{00000000-0005-0000-0000-0000770A0000}"/>
    <cellStyle name="Normal 14 5 2" xfId="20724" xr:uid="{00000000-0005-0000-0000-0000770A0000}"/>
    <cellStyle name="Normal 14 6" xfId="5731" xr:uid="{00000000-0005-0000-0000-0000730A0000}"/>
    <cellStyle name="Normal 14 7" xfId="13811" xr:uid="{00000000-0005-0000-0000-0000730A0000}"/>
    <cellStyle name="Normal 15" xfId="1355" xr:uid="{00000000-0005-0000-0000-0000E0060000}"/>
    <cellStyle name="Normal 15 2" xfId="3004" xr:uid="{00000000-0005-0000-0000-0000E1060000}"/>
    <cellStyle name="Normal 15 2 2" xfId="9463" xr:uid="{00000000-0005-0000-0000-0000790A0000}"/>
    <cellStyle name="Normal 15 2 3" xfId="17541" xr:uid="{00000000-0005-0000-0000-0000790A0000}"/>
    <cellStyle name="Normal 15 3" xfId="4667" xr:uid="{00000000-0005-0000-0000-0000E2060000}"/>
    <cellStyle name="Normal 15 3 2" xfId="11054" xr:uid="{00000000-0005-0000-0000-00007A0A0000}"/>
    <cellStyle name="Normal 15 3 3" xfId="19132" xr:uid="{00000000-0005-0000-0000-00007A0A0000}"/>
    <cellStyle name="Normal 15 4" xfId="7868" xr:uid="{00000000-0005-0000-0000-00007B0A0000}"/>
    <cellStyle name="Normal 15 4 2" xfId="15946" xr:uid="{00000000-0005-0000-0000-00007B0A0000}"/>
    <cellStyle name="Normal 15 5" xfId="12329" xr:uid="{00000000-0005-0000-0000-00007C0A0000}"/>
    <cellStyle name="Normal 15 6" xfId="6258" xr:uid="{00000000-0005-0000-0000-0000780A0000}"/>
    <cellStyle name="Normal 15 7" xfId="14338" xr:uid="{00000000-0005-0000-0000-0000780A0000}"/>
    <cellStyle name="Normal 16" xfId="1881" xr:uid="{00000000-0005-0000-0000-0000E3060000}"/>
    <cellStyle name="Normal 16 2" xfId="3531" xr:uid="{00000000-0005-0000-0000-0000E4060000}"/>
    <cellStyle name="Normal 16 2 2" xfId="9990" xr:uid="{00000000-0005-0000-0000-00007E0A0000}"/>
    <cellStyle name="Normal 16 2 3" xfId="18068" xr:uid="{00000000-0005-0000-0000-00007E0A0000}"/>
    <cellStyle name="Normal 16 3" xfId="5194" xr:uid="{00000000-0005-0000-0000-0000E5060000}"/>
    <cellStyle name="Normal 16 3 2" xfId="11581" xr:uid="{00000000-0005-0000-0000-00007F0A0000}"/>
    <cellStyle name="Normal 16 3 3" xfId="19659" xr:uid="{00000000-0005-0000-0000-00007F0A0000}"/>
    <cellStyle name="Normal 16 4" xfId="8395" xr:uid="{00000000-0005-0000-0000-0000800A0000}"/>
    <cellStyle name="Normal 16 4 2" xfId="16473" xr:uid="{00000000-0005-0000-0000-0000800A0000}"/>
    <cellStyle name="Normal 16 5" xfId="6785" xr:uid="{00000000-0005-0000-0000-00007D0A0000}"/>
    <cellStyle name="Normal 16 6" xfId="14865" xr:uid="{00000000-0005-0000-0000-00007D0A0000}"/>
    <cellStyle name="Normal 17" xfId="2408" xr:uid="{00000000-0005-0000-0000-0000E6060000}"/>
    <cellStyle name="Normal 17 2" xfId="8922" xr:uid="{00000000-0005-0000-0000-0000810A0000}"/>
    <cellStyle name="Normal 17 3" xfId="17000" xr:uid="{00000000-0005-0000-0000-0000810A0000}"/>
    <cellStyle name="Normal 18" xfId="12108" xr:uid="{00000000-0005-0000-0000-0000820A0000}"/>
    <cellStyle name="Normal 18 2" xfId="20186" xr:uid="{00000000-0005-0000-0000-0000820A0000}"/>
    <cellStyle name="Normal 19" xfId="13507" xr:uid="{00000000-0005-0000-0000-0000830A0000}"/>
    <cellStyle name="Normal 19 2" xfId="21504" xr:uid="{00000000-0005-0000-0000-0000830A0000}"/>
    <cellStyle name="Normal 2" xfId="452" xr:uid="{00000000-0005-0000-0000-0000C4010000}"/>
    <cellStyle name="Normal 2 10" xfId="453" xr:uid="{00000000-0005-0000-0000-0000C5010000}"/>
    <cellStyle name="Normal 2 10 10" xfId="13586" xr:uid="{00000000-0005-0000-0000-0000860A0000}"/>
    <cellStyle name="Normal 2 10 10 2" xfId="21583" xr:uid="{00000000-0005-0000-0000-0000860A0000}"/>
    <cellStyle name="Normal 2 10 11" xfId="5781" xr:uid="{00000000-0005-0000-0000-0000850A0000}"/>
    <cellStyle name="Normal 2 10 12" xfId="13861" xr:uid="{00000000-0005-0000-0000-0000850A0000}"/>
    <cellStyle name="Normal 2 10 2" xfId="454" xr:uid="{00000000-0005-0000-0000-0000C6010000}"/>
    <cellStyle name="Normal 2 10 2 10" xfId="5920" xr:uid="{00000000-0005-0000-0000-0000870A0000}"/>
    <cellStyle name="Normal 2 10 2 11" xfId="14000" xr:uid="{00000000-0005-0000-0000-0000870A0000}"/>
    <cellStyle name="Normal 2 10 2 2" xfId="1150" xr:uid="{00000000-0005-0000-0000-0000EA060000}"/>
    <cellStyle name="Normal 2 10 2 2 2" xfId="1808" xr:uid="{00000000-0005-0000-0000-0000EB060000}"/>
    <cellStyle name="Normal 2 10 2 2 2 2" xfId="3458" xr:uid="{00000000-0005-0000-0000-0000EC060000}"/>
    <cellStyle name="Normal 2 10 2 2 2 2 2" xfId="9917" xr:uid="{00000000-0005-0000-0000-00008A0A0000}"/>
    <cellStyle name="Normal 2 10 2 2 2 2 3" xfId="17995" xr:uid="{00000000-0005-0000-0000-00008A0A0000}"/>
    <cellStyle name="Normal 2 10 2 2 2 3" xfId="5121" xr:uid="{00000000-0005-0000-0000-0000ED060000}"/>
    <cellStyle name="Normal 2 10 2 2 2 3 2" xfId="11508" xr:uid="{00000000-0005-0000-0000-00008B0A0000}"/>
    <cellStyle name="Normal 2 10 2 2 2 3 3" xfId="19586" xr:uid="{00000000-0005-0000-0000-00008B0A0000}"/>
    <cellStyle name="Normal 2 10 2 2 2 4" xfId="8322" xr:uid="{00000000-0005-0000-0000-00008C0A0000}"/>
    <cellStyle name="Normal 2 10 2 2 2 4 2" xfId="16400" xr:uid="{00000000-0005-0000-0000-00008C0A0000}"/>
    <cellStyle name="Normal 2 10 2 2 2 5" xfId="6712" xr:uid="{00000000-0005-0000-0000-0000890A0000}"/>
    <cellStyle name="Normal 2 10 2 2 2 6" xfId="14792" xr:uid="{00000000-0005-0000-0000-0000890A0000}"/>
    <cellStyle name="Normal 2 10 2 2 3" xfId="2335" xr:uid="{00000000-0005-0000-0000-0000EE060000}"/>
    <cellStyle name="Normal 2 10 2 2 3 2" xfId="3985" xr:uid="{00000000-0005-0000-0000-0000EF060000}"/>
    <cellStyle name="Normal 2 10 2 2 3 2 2" xfId="10444" xr:uid="{00000000-0005-0000-0000-00008E0A0000}"/>
    <cellStyle name="Normal 2 10 2 2 3 2 3" xfId="18522" xr:uid="{00000000-0005-0000-0000-00008E0A0000}"/>
    <cellStyle name="Normal 2 10 2 2 3 3" xfId="5648" xr:uid="{00000000-0005-0000-0000-0000F0060000}"/>
    <cellStyle name="Normal 2 10 2 2 3 3 2" xfId="12035" xr:uid="{00000000-0005-0000-0000-00008F0A0000}"/>
    <cellStyle name="Normal 2 10 2 2 3 3 3" xfId="20113" xr:uid="{00000000-0005-0000-0000-00008F0A0000}"/>
    <cellStyle name="Normal 2 10 2 2 3 4" xfId="8849" xr:uid="{00000000-0005-0000-0000-0000900A0000}"/>
    <cellStyle name="Normal 2 10 2 2 3 4 2" xfId="16927" xr:uid="{00000000-0005-0000-0000-0000900A0000}"/>
    <cellStyle name="Normal 2 10 2 2 3 5" xfId="7239" xr:uid="{00000000-0005-0000-0000-00008D0A0000}"/>
    <cellStyle name="Normal 2 10 2 2 3 6" xfId="15319" xr:uid="{00000000-0005-0000-0000-00008D0A0000}"/>
    <cellStyle name="Normal 2 10 2 2 4" xfId="2901" xr:uid="{00000000-0005-0000-0000-0000F1060000}"/>
    <cellStyle name="Normal 2 10 2 2 4 2" xfId="9390" xr:uid="{00000000-0005-0000-0000-0000910A0000}"/>
    <cellStyle name="Normal 2 10 2 2 4 3" xfId="17468" xr:uid="{00000000-0005-0000-0000-0000910A0000}"/>
    <cellStyle name="Normal 2 10 2 2 5" xfId="4594" xr:uid="{00000000-0005-0000-0000-0000F2060000}"/>
    <cellStyle name="Normal 2 10 2 2 5 2" xfId="10981" xr:uid="{00000000-0005-0000-0000-0000920A0000}"/>
    <cellStyle name="Normal 2 10 2 2 5 3" xfId="19059" xr:uid="{00000000-0005-0000-0000-0000920A0000}"/>
    <cellStyle name="Normal 2 10 2 2 6" xfId="7795" xr:uid="{00000000-0005-0000-0000-0000930A0000}"/>
    <cellStyle name="Normal 2 10 2 2 6 2" xfId="15873" xr:uid="{00000000-0005-0000-0000-0000930A0000}"/>
    <cellStyle name="Normal 2 10 2 2 7" xfId="13006" xr:uid="{00000000-0005-0000-0000-0000940A0000}"/>
    <cellStyle name="Normal 2 10 2 2 7 2" xfId="21044" xr:uid="{00000000-0005-0000-0000-0000940A0000}"/>
    <cellStyle name="Normal 2 10 2 2 8" xfId="6185" xr:uid="{00000000-0005-0000-0000-0000880A0000}"/>
    <cellStyle name="Normal 2 10 2 2 9" xfId="14265" xr:uid="{00000000-0005-0000-0000-0000880A0000}"/>
    <cellStyle name="Normal 2 10 2 3" xfId="1544" xr:uid="{00000000-0005-0000-0000-0000F3060000}"/>
    <cellStyle name="Normal 2 10 2 3 2" xfId="3193" xr:uid="{00000000-0005-0000-0000-0000F4060000}"/>
    <cellStyle name="Normal 2 10 2 3 2 2" xfId="9652" xr:uid="{00000000-0005-0000-0000-0000960A0000}"/>
    <cellStyle name="Normal 2 10 2 3 2 3" xfId="17730" xr:uid="{00000000-0005-0000-0000-0000960A0000}"/>
    <cellStyle name="Normal 2 10 2 3 3" xfId="4856" xr:uid="{00000000-0005-0000-0000-0000F5060000}"/>
    <cellStyle name="Normal 2 10 2 3 3 2" xfId="11243" xr:uid="{00000000-0005-0000-0000-0000970A0000}"/>
    <cellStyle name="Normal 2 10 2 3 3 3" xfId="19321" xr:uid="{00000000-0005-0000-0000-0000970A0000}"/>
    <cellStyle name="Normal 2 10 2 3 4" xfId="8057" xr:uid="{00000000-0005-0000-0000-0000980A0000}"/>
    <cellStyle name="Normal 2 10 2 3 4 2" xfId="16135" xr:uid="{00000000-0005-0000-0000-0000980A0000}"/>
    <cellStyle name="Normal 2 10 2 3 5" xfId="6447" xr:uid="{00000000-0005-0000-0000-0000950A0000}"/>
    <cellStyle name="Normal 2 10 2 3 6" xfId="14527" xr:uid="{00000000-0005-0000-0000-0000950A0000}"/>
    <cellStyle name="Normal 2 10 2 4" xfId="2070" xr:uid="{00000000-0005-0000-0000-0000F6060000}"/>
    <cellStyle name="Normal 2 10 2 4 2" xfId="3720" xr:uid="{00000000-0005-0000-0000-0000F7060000}"/>
    <cellStyle name="Normal 2 10 2 4 2 2" xfId="10179" xr:uid="{00000000-0005-0000-0000-00009A0A0000}"/>
    <cellStyle name="Normal 2 10 2 4 2 3" xfId="18257" xr:uid="{00000000-0005-0000-0000-00009A0A0000}"/>
    <cellStyle name="Normal 2 10 2 4 3" xfId="5383" xr:uid="{00000000-0005-0000-0000-0000F8060000}"/>
    <cellStyle name="Normal 2 10 2 4 3 2" xfId="11770" xr:uid="{00000000-0005-0000-0000-00009B0A0000}"/>
    <cellStyle name="Normal 2 10 2 4 3 3" xfId="19848" xr:uid="{00000000-0005-0000-0000-00009B0A0000}"/>
    <cellStyle name="Normal 2 10 2 4 4" xfId="8584" xr:uid="{00000000-0005-0000-0000-00009C0A0000}"/>
    <cellStyle name="Normal 2 10 2 4 4 2" xfId="16662" xr:uid="{00000000-0005-0000-0000-00009C0A0000}"/>
    <cellStyle name="Normal 2 10 2 4 5" xfId="6974" xr:uid="{00000000-0005-0000-0000-0000990A0000}"/>
    <cellStyle name="Normal 2 10 2 4 6" xfId="15054" xr:uid="{00000000-0005-0000-0000-0000990A0000}"/>
    <cellStyle name="Normal 2 10 2 5" xfId="2490" xr:uid="{00000000-0005-0000-0000-0000F9060000}"/>
    <cellStyle name="Normal 2 10 2 5 2" xfId="9003" xr:uid="{00000000-0005-0000-0000-00009D0A0000}"/>
    <cellStyle name="Normal 2 10 2 5 3" xfId="17081" xr:uid="{00000000-0005-0000-0000-00009D0A0000}"/>
    <cellStyle name="Normal 2 10 2 6" xfId="4329" xr:uid="{00000000-0005-0000-0000-0000FA060000}"/>
    <cellStyle name="Normal 2 10 2 6 2" xfId="10716" xr:uid="{00000000-0005-0000-0000-00009E0A0000}"/>
    <cellStyle name="Normal 2 10 2 6 3" xfId="18794" xr:uid="{00000000-0005-0000-0000-00009E0A0000}"/>
    <cellStyle name="Normal 2 10 2 7" xfId="7530" xr:uid="{00000000-0005-0000-0000-00009F0A0000}"/>
    <cellStyle name="Normal 2 10 2 7 2" xfId="15608" xr:uid="{00000000-0005-0000-0000-00009F0A0000}"/>
    <cellStyle name="Normal 2 10 2 8" xfId="12195" xr:uid="{00000000-0005-0000-0000-0000A00A0000}"/>
    <cellStyle name="Normal 2 10 2 8 2" xfId="20269" xr:uid="{00000000-0005-0000-0000-0000A00A0000}"/>
    <cellStyle name="Normal 2 10 2 9" xfId="13587" xr:uid="{00000000-0005-0000-0000-0000A10A0000}"/>
    <cellStyle name="Normal 2 10 2 9 2" xfId="21584" xr:uid="{00000000-0005-0000-0000-0000A10A0000}"/>
    <cellStyle name="Normal 2 10 3" xfId="1007" xr:uid="{00000000-0005-0000-0000-0000FB060000}"/>
    <cellStyle name="Normal 2 10 3 2" xfId="1653" xr:uid="{00000000-0005-0000-0000-0000FC060000}"/>
    <cellStyle name="Normal 2 10 3 2 2" xfId="3303" xr:uid="{00000000-0005-0000-0000-0000FD060000}"/>
    <cellStyle name="Normal 2 10 3 2 2 2" xfId="9762" xr:uid="{00000000-0005-0000-0000-0000A40A0000}"/>
    <cellStyle name="Normal 2 10 3 2 2 3" xfId="17840" xr:uid="{00000000-0005-0000-0000-0000A40A0000}"/>
    <cellStyle name="Normal 2 10 3 2 3" xfId="4966" xr:uid="{00000000-0005-0000-0000-0000FE060000}"/>
    <cellStyle name="Normal 2 10 3 2 3 2" xfId="11353" xr:uid="{00000000-0005-0000-0000-0000A50A0000}"/>
    <cellStyle name="Normal 2 10 3 2 3 3" xfId="19431" xr:uid="{00000000-0005-0000-0000-0000A50A0000}"/>
    <cellStyle name="Normal 2 10 3 2 4" xfId="8167" xr:uid="{00000000-0005-0000-0000-0000A60A0000}"/>
    <cellStyle name="Normal 2 10 3 2 4 2" xfId="16245" xr:uid="{00000000-0005-0000-0000-0000A60A0000}"/>
    <cellStyle name="Normal 2 10 3 2 5" xfId="6557" xr:uid="{00000000-0005-0000-0000-0000A30A0000}"/>
    <cellStyle name="Normal 2 10 3 2 6" xfId="14637" xr:uid="{00000000-0005-0000-0000-0000A30A0000}"/>
    <cellStyle name="Normal 2 10 3 3" xfId="2180" xr:uid="{00000000-0005-0000-0000-0000FF060000}"/>
    <cellStyle name="Normal 2 10 3 3 2" xfId="3830" xr:uid="{00000000-0005-0000-0000-000000070000}"/>
    <cellStyle name="Normal 2 10 3 3 2 2" xfId="10289" xr:uid="{00000000-0005-0000-0000-0000A80A0000}"/>
    <cellStyle name="Normal 2 10 3 3 2 3" xfId="18367" xr:uid="{00000000-0005-0000-0000-0000A80A0000}"/>
    <cellStyle name="Normal 2 10 3 3 3" xfId="5493" xr:uid="{00000000-0005-0000-0000-000001070000}"/>
    <cellStyle name="Normal 2 10 3 3 3 2" xfId="11880" xr:uid="{00000000-0005-0000-0000-0000A90A0000}"/>
    <cellStyle name="Normal 2 10 3 3 3 3" xfId="19958" xr:uid="{00000000-0005-0000-0000-0000A90A0000}"/>
    <cellStyle name="Normal 2 10 3 3 4" xfId="8694" xr:uid="{00000000-0005-0000-0000-0000AA0A0000}"/>
    <cellStyle name="Normal 2 10 3 3 4 2" xfId="16772" xr:uid="{00000000-0005-0000-0000-0000AA0A0000}"/>
    <cellStyle name="Normal 2 10 3 3 5" xfId="7084" xr:uid="{00000000-0005-0000-0000-0000A70A0000}"/>
    <cellStyle name="Normal 2 10 3 3 6" xfId="15164" xr:uid="{00000000-0005-0000-0000-0000A70A0000}"/>
    <cellStyle name="Normal 2 10 3 4" xfId="2772" xr:uid="{00000000-0005-0000-0000-000002070000}"/>
    <cellStyle name="Normal 2 10 3 4 2" xfId="9261" xr:uid="{00000000-0005-0000-0000-0000AB0A0000}"/>
    <cellStyle name="Normal 2 10 3 4 3" xfId="17339" xr:uid="{00000000-0005-0000-0000-0000AB0A0000}"/>
    <cellStyle name="Normal 2 10 3 5" xfId="4439" xr:uid="{00000000-0005-0000-0000-000003070000}"/>
    <cellStyle name="Normal 2 10 3 5 2" xfId="10826" xr:uid="{00000000-0005-0000-0000-0000AC0A0000}"/>
    <cellStyle name="Normal 2 10 3 5 3" xfId="18904" xr:uid="{00000000-0005-0000-0000-0000AC0A0000}"/>
    <cellStyle name="Normal 2 10 3 6" xfId="7640" xr:uid="{00000000-0005-0000-0000-0000AD0A0000}"/>
    <cellStyle name="Normal 2 10 3 6 2" xfId="15718" xr:uid="{00000000-0005-0000-0000-0000AD0A0000}"/>
    <cellStyle name="Normal 2 10 3 7" xfId="13007" xr:uid="{00000000-0005-0000-0000-0000AE0A0000}"/>
    <cellStyle name="Normal 2 10 3 7 2" xfId="21045" xr:uid="{00000000-0005-0000-0000-0000AE0A0000}"/>
    <cellStyle name="Normal 2 10 3 8" xfId="6030" xr:uid="{00000000-0005-0000-0000-0000A20A0000}"/>
    <cellStyle name="Normal 2 10 3 9" xfId="14110" xr:uid="{00000000-0005-0000-0000-0000A20A0000}"/>
    <cellStyle name="Normal 2 10 4" xfId="1405" xr:uid="{00000000-0005-0000-0000-000004070000}"/>
    <cellStyle name="Normal 2 10 4 2" xfId="3054" xr:uid="{00000000-0005-0000-0000-000005070000}"/>
    <cellStyle name="Normal 2 10 4 2 2" xfId="9513" xr:uid="{00000000-0005-0000-0000-0000B00A0000}"/>
    <cellStyle name="Normal 2 10 4 2 3" xfId="17591" xr:uid="{00000000-0005-0000-0000-0000B00A0000}"/>
    <cellStyle name="Normal 2 10 4 3" xfId="4717" xr:uid="{00000000-0005-0000-0000-000006070000}"/>
    <cellStyle name="Normal 2 10 4 3 2" xfId="11104" xr:uid="{00000000-0005-0000-0000-0000B10A0000}"/>
    <cellStyle name="Normal 2 10 4 3 3" xfId="19182" xr:uid="{00000000-0005-0000-0000-0000B10A0000}"/>
    <cellStyle name="Normal 2 10 4 4" xfId="7918" xr:uid="{00000000-0005-0000-0000-0000B20A0000}"/>
    <cellStyle name="Normal 2 10 4 4 2" xfId="15996" xr:uid="{00000000-0005-0000-0000-0000B20A0000}"/>
    <cellStyle name="Normal 2 10 4 5" xfId="12710" xr:uid="{00000000-0005-0000-0000-0000B30A0000}"/>
    <cellStyle name="Normal 2 10 4 5 2" xfId="20774" xr:uid="{00000000-0005-0000-0000-0000B30A0000}"/>
    <cellStyle name="Normal 2 10 4 6" xfId="6308" xr:uid="{00000000-0005-0000-0000-0000AF0A0000}"/>
    <cellStyle name="Normal 2 10 4 7" xfId="14388" xr:uid="{00000000-0005-0000-0000-0000AF0A0000}"/>
    <cellStyle name="Normal 2 10 5" xfId="1931" xr:uid="{00000000-0005-0000-0000-000007070000}"/>
    <cellStyle name="Normal 2 10 5 2" xfId="3581" xr:uid="{00000000-0005-0000-0000-000008070000}"/>
    <cellStyle name="Normal 2 10 5 2 2" xfId="10040" xr:uid="{00000000-0005-0000-0000-0000B50A0000}"/>
    <cellStyle name="Normal 2 10 5 2 3" xfId="18118" xr:uid="{00000000-0005-0000-0000-0000B50A0000}"/>
    <cellStyle name="Normal 2 10 5 3" xfId="5244" xr:uid="{00000000-0005-0000-0000-000009070000}"/>
    <cellStyle name="Normal 2 10 5 3 2" xfId="11631" xr:uid="{00000000-0005-0000-0000-0000B60A0000}"/>
    <cellStyle name="Normal 2 10 5 3 3" xfId="19709" xr:uid="{00000000-0005-0000-0000-0000B60A0000}"/>
    <cellStyle name="Normal 2 10 5 4" xfId="8445" xr:uid="{00000000-0005-0000-0000-0000B70A0000}"/>
    <cellStyle name="Normal 2 10 5 4 2" xfId="16523" xr:uid="{00000000-0005-0000-0000-0000B70A0000}"/>
    <cellStyle name="Normal 2 10 5 5" xfId="6835" xr:uid="{00000000-0005-0000-0000-0000B40A0000}"/>
    <cellStyle name="Normal 2 10 5 6" xfId="14915" xr:uid="{00000000-0005-0000-0000-0000B40A0000}"/>
    <cellStyle name="Normal 2 10 6" xfId="2489" xr:uid="{00000000-0005-0000-0000-00000A070000}"/>
    <cellStyle name="Normal 2 10 6 2" xfId="9002" xr:uid="{00000000-0005-0000-0000-0000B80A0000}"/>
    <cellStyle name="Normal 2 10 6 3" xfId="17080" xr:uid="{00000000-0005-0000-0000-0000B80A0000}"/>
    <cellStyle name="Normal 2 10 7" xfId="4190" xr:uid="{00000000-0005-0000-0000-00000B070000}"/>
    <cellStyle name="Normal 2 10 7 2" xfId="10577" xr:uid="{00000000-0005-0000-0000-0000B90A0000}"/>
    <cellStyle name="Normal 2 10 7 3" xfId="18655" xr:uid="{00000000-0005-0000-0000-0000B90A0000}"/>
    <cellStyle name="Normal 2 10 8" xfId="7391" xr:uid="{00000000-0005-0000-0000-0000BA0A0000}"/>
    <cellStyle name="Normal 2 10 8 2" xfId="15469" xr:uid="{00000000-0005-0000-0000-0000BA0A0000}"/>
    <cellStyle name="Normal 2 10 9" xfId="12194" xr:uid="{00000000-0005-0000-0000-0000BB0A0000}"/>
    <cellStyle name="Normal 2 10 9 2" xfId="20268" xr:uid="{00000000-0005-0000-0000-0000BB0A0000}"/>
    <cellStyle name="Normal 2 11" xfId="455" xr:uid="{00000000-0005-0000-0000-0000C7010000}"/>
    <cellStyle name="Normal 2 11 10" xfId="13588" xr:uid="{00000000-0005-0000-0000-0000BD0A0000}"/>
    <cellStyle name="Normal 2 11 10 2" xfId="21585" xr:uid="{00000000-0005-0000-0000-0000BD0A0000}"/>
    <cellStyle name="Normal 2 11 11" xfId="5782" xr:uid="{00000000-0005-0000-0000-0000BC0A0000}"/>
    <cellStyle name="Normal 2 11 12" xfId="13862" xr:uid="{00000000-0005-0000-0000-0000BC0A0000}"/>
    <cellStyle name="Normal 2 11 2" xfId="949" xr:uid="{00000000-0005-0000-0000-00000D070000}"/>
    <cellStyle name="Normal 2 11 2 10" xfId="13982" xr:uid="{00000000-0005-0000-0000-0000BE0A0000}"/>
    <cellStyle name="Normal 2 11 2 2" xfId="1151" xr:uid="{00000000-0005-0000-0000-00000E070000}"/>
    <cellStyle name="Normal 2 11 2 2 2" xfId="1809" xr:uid="{00000000-0005-0000-0000-00000F070000}"/>
    <cellStyle name="Normal 2 11 2 2 2 2" xfId="3459" xr:uid="{00000000-0005-0000-0000-000010070000}"/>
    <cellStyle name="Normal 2 11 2 2 2 2 2" xfId="9918" xr:uid="{00000000-0005-0000-0000-0000C10A0000}"/>
    <cellStyle name="Normal 2 11 2 2 2 2 3" xfId="17996" xr:uid="{00000000-0005-0000-0000-0000C10A0000}"/>
    <cellStyle name="Normal 2 11 2 2 2 3" xfId="5122" xr:uid="{00000000-0005-0000-0000-000011070000}"/>
    <cellStyle name="Normal 2 11 2 2 2 3 2" xfId="11509" xr:uid="{00000000-0005-0000-0000-0000C20A0000}"/>
    <cellStyle name="Normal 2 11 2 2 2 3 3" xfId="19587" xr:uid="{00000000-0005-0000-0000-0000C20A0000}"/>
    <cellStyle name="Normal 2 11 2 2 2 4" xfId="8323" xr:uid="{00000000-0005-0000-0000-0000C30A0000}"/>
    <cellStyle name="Normal 2 11 2 2 2 4 2" xfId="16401" xr:uid="{00000000-0005-0000-0000-0000C30A0000}"/>
    <cellStyle name="Normal 2 11 2 2 2 5" xfId="6713" xr:uid="{00000000-0005-0000-0000-0000C00A0000}"/>
    <cellStyle name="Normal 2 11 2 2 2 6" xfId="14793" xr:uid="{00000000-0005-0000-0000-0000C00A0000}"/>
    <cellStyle name="Normal 2 11 2 2 3" xfId="2336" xr:uid="{00000000-0005-0000-0000-000012070000}"/>
    <cellStyle name="Normal 2 11 2 2 3 2" xfId="3986" xr:uid="{00000000-0005-0000-0000-000013070000}"/>
    <cellStyle name="Normal 2 11 2 2 3 2 2" xfId="10445" xr:uid="{00000000-0005-0000-0000-0000C50A0000}"/>
    <cellStyle name="Normal 2 11 2 2 3 2 3" xfId="18523" xr:uid="{00000000-0005-0000-0000-0000C50A0000}"/>
    <cellStyle name="Normal 2 11 2 2 3 3" xfId="5649" xr:uid="{00000000-0005-0000-0000-000014070000}"/>
    <cellStyle name="Normal 2 11 2 2 3 3 2" xfId="12036" xr:uid="{00000000-0005-0000-0000-0000C60A0000}"/>
    <cellStyle name="Normal 2 11 2 2 3 3 3" xfId="20114" xr:uid="{00000000-0005-0000-0000-0000C60A0000}"/>
    <cellStyle name="Normal 2 11 2 2 3 4" xfId="8850" xr:uid="{00000000-0005-0000-0000-0000C70A0000}"/>
    <cellStyle name="Normal 2 11 2 2 3 4 2" xfId="16928" xr:uid="{00000000-0005-0000-0000-0000C70A0000}"/>
    <cellStyle name="Normal 2 11 2 2 3 5" xfId="7240" xr:uid="{00000000-0005-0000-0000-0000C40A0000}"/>
    <cellStyle name="Normal 2 11 2 2 3 6" xfId="15320" xr:uid="{00000000-0005-0000-0000-0000C40A0000}"/>
    <cellStyle name="Normal 2 11 2 2 4" xfId="2902" xr:uid="{00000000-0005-0000-0000-000015070000}"/>
    <cellStyle name="Normal 2 11 2 2 4 2" xfId="9391" xr:uid="{00000000-0005-0000-0000-0000C80A0000}"/>
    <cellStyle name="Normal 2 11 2 2 4 3" xfId="17469" xr:uid="{00000000-0005-0000-0000-0000C80A0000}"/>
    <cellStyle name="Normal 2 11 2 2 5" xfId="4595" xr:uid="{00000000-0005-0000-0000-000016070000}"/>
    <cellStyle name="Normal 2 11 2 2 5 2" xfId="10982" xr:uid="{00000000-0005-0000-0000-0000C90A0000}"/>
    <cellStyle name="Normal 2 11 2 2 5 3" xfId="19060" xr:uid="{00000000-0005-0000-0000-0000C90A0000}"/>
    <cellStyle name="Normal 2 11 2 2 6" xfId="7796" xr:uid="{00000000-0005-0000-0000-0000CA0A0000}"/>
    <cellStyle name="Normal 2 11 2 2 6 2" xfId="15874" xr:uid="{00000000-0005-0000-0000-0000CA0A0000}"/>
    <cellStyle name="Normal 2 11 2 2 7" xfId="13008" xr:uid="{00000000-0005-0000-0000-0000CB0A0000}"/>
    <cellStyle name="Normal 2 11 2 2 7 2" xfId="21046" xr:uid="{00000000-0005-0000-0000-0000CB0A0000}"/>
    <cellStyle name="Normal 2 11 2 2 8" xfId="6186" xr:uid="{00000000-0005-0000-0000-0000BF0A0000}"/>
    <cellStyle name="Normal 2 11 2 2 9" xfId="14266" xr:uid="{00000000-0005-0000-0000-0000BF0A0000}"/>
    <cellStyle name="Normal 2 11 2 3" xfId="1526" xr:uid="{00000000-0005-0000-0000-000017070000}"/>
    <cellStyle name="Normal 2 11 2 3 2" xfId="3175" xr:uid="{00000000-0005-0000-0000-000018070000}"/>
    <cellStyle name="Normal 2 11 2 3 2 2" xfId="9634" xr:uid="{00000000-0005-0000-0000-0000CD0A0000}"/>
    <cellStyle name="Normal 2 11 2 3 2 3" xfId="17712" xr:uid="{00000000-0005-0000-0000-0000CD0A0000}"/>
    <cellStyle name="Normal 2 11 2 3 3" xfId="4838" xr:uid="{00000000-0005-0000-0000-000019070000}"/>
    <cellStyle name="Normal 2 11 2 3 3 2" xfId="11225" xr:uid="{00000000-0005-0000-0000-0000CE0A0000}"/>
    <cellStyle name="Normal 2 11 2 3 3 3" xfId="19303" xr:uid="{00000000-0005-0000-0000-0000CE0A0000}"/>
    <cellStyle name="Normal 2 11 2 3 4" xfId="8039" xr:uid="{00000000-0005-0000-0000-0000CF0A0000}"/>
    <cellStyle name="Normal 2 11 2 3 4 2" xfId="16117" xr:uid="{00000000-0005-0000-0000-0000CF0A0000}"/>
    <cellStyle name="Normal 2 11 2 3 5" xfId="6429" xr:uid="{00000000-0005-0000-0000-0000CC0A0000}"/>
    <cellStyle name="Normal 2 11 2 3 6" xfId="14509" xr:uid="{00000000-0005-0000-0000-0000CC0A0000}"/>
    <cellStyle name="Normal 2 11 2 4" xfId="2052" xr:uid="{00000000-0005-0000-0000-00001A070000}"/>
    <cellStyle name="Normal 2 11 2 4 2" xfId="3702" xr:uid="{00000000-0005-0000-0000-00001B070000}"/>
    <cellStyle name="Normal 2 11 2 4 2 2" xfId="10161" xr:uid="{00000000-0005-0000-0000-0000D10A0000}"/>
    <cellStyle name="Normal 2 11 2 4 2 3" xfId="18239" xr:uid="{00000000-0005-0000-0000-0000D10A0000}"/>
    <cellStyle name="Normal 2 11 2 4 3" xfId="5365" xr:uid="{00000000-0005-0000-0000-00001C070000}"/>
    <cellStyle name="Normal 2 11 2 4 3 2" xfId="11752" xr:uid="{00000000-0005-0000-0000-0000D20A0000}"/>
    <cellStyle name="Normal 2 11 2 4 3 3" xfId="19830" xr:uid="{00000000-0005-0000-0000-0000D20A0000}"/>
    <cellStyle name="Normal 2 11 2 4 4" xfId="8566" xr:uid="{00000000-0005-0000-0000-0000D30A0000}"/>
    <cellStyle name="Normal 2 11 2 4 4 2" xfId="16644" xr:uid="{00000000-0005-0000-0000-0000D30A0000}"/>
    <cellStyle name="Normal 2 11 2 4 5" xfId="6956" xr:uid="{00000000-0005-0000-0000-0000D00A0000}"/>
    <cellStyle name="Normal 2 11 2 4 6" xfId="15036" xr:uid="{00000000-0005-0000-0000-0000D00A0000}"/>
    <cellStyle name="Normal 2 11 2 5" xfId="2714" xr:uid="{00000000-0005-0000-0000-00001D070000}"/>
    <cellStyle name="Normal 2 11 2 5 2" xfId="9203" xr:uid="{00000000-0005-0000-0000-0000D40A0000}"/>
    <cellStyle name="Normal 2 11 2 5 3" xfId="17281" xr:uid="{00000000-0005-0000-0000-0000D40A0000}"/>
    <cellStyle name="Normal 2 11 2 6" xfId="4311" xr:uid="{00000000-0005-0000-0000-00001E070000}"/>
    <cellStyle name="Normal 2 11 2 6 2" xfId="10698" xr:uid="{00000000-0005-0000-0000-0000D50A0000}"/>
    <cellStyle name="Normal 2 11 2 6 3" xfId="18776" xr:uid="{00000000-0005-0000-0000-0000D50A0000}"/>
    <cellStyle name="Normal 2 11 2 7" xfId="7512" xr:uid="{00000000-0005-0000-0000-0000D60A0000}"/>
    <cellStyle name="Normal 2 11 2 7 2" xfId="15590" xr:uid="{00000000-0005-0000-0000-0000D60A0000}"/>
    <cellStyle name="Normal 2 11 2 8" xfId="12483" xr:uid="{00000000-0005-0000-0000-0000D70A0000}"/>
    <cellStyle name="Normal 2 11 2 8 2" xfId="20552" xr:uid="{00000000-0005-0000-0000-0000D70A0000}"/>
    <cellStyle name="Normal 2 11 2 9" xfId="5902" xr:uid="{00000000-0005-0000-0000-0000BE0A0000}"/>
    <cellStyle name="Normal 2 11 3" xfId="1008" xr:uid="{00000000-0005-0000-0000-00001F070000}"/>
    <cellStyle name="Normal 2 11 3 2" xfId="1654" xr:uid="{00000000-0005-0000-0000-000020070000}"/>
    <cellStyle name="Normal 2 11 3 2 2" xfId="3304" xr:uid="{00000000-0005-0000-0000-000021070000}"/>
    <cellStyle name="Normal 2 11 3 2 2 2" xfId="9763" xr:uid="{00000000-0005-0000-0000-0000DA0A0000}"/>
    <cellStyle name="Normal 2 11 3 2 2 3" xfId="17841" xr:uid="{00000000-0005-0000-0000-0000DA0A0000}"/>
    <cellStyle name="Normal 2 11 3 2 3" xfId="4967" xr:uid="{00000000-0005-0000-0000-000022070000}"/>
    <cellStyle name="Normal 2 11 3 2 3 2" xfId="11354" xr:uid="{00000000-0005-0000-0000-0000DB0A0000}"/>
    <cellStyle name="Normal 2 11 3 2 3 3" xfId="19432" xr:uid="{00000000-0005-0000-0000-0000DB0A0000}"/>
    <cellStyle name="Normal 2 11 3 2 4" xfId="8168" xr:uid="{00000000-0005-0000-0000-0000DC0A0000}"/>
    <cellStyle name="Normal 2 11 3 2 4 2" xfId="16246" xr:uid="{00000000-0005-0000-0000-0000DC0A0000}"/>
    <cellStyle name="Normal 2 11 3 2 5" xfId="6558" xr:uid="{00000000-0005-0000-0000-0000D90A0000}"/>
    <cellStyle name="Normal 2 11 3 2 6" xfId="14638" xr:uid="{00000000-0005-0000-0000-0000D90A0000}"/>
    <cellStyle name="Normal 2 11 3 3" xfId="2181" xr:uid="{00000000-0005-0000-0000-000023070000}"/>
    <cellStyle name="Normal 2 11 3 3 2" xfId="3831" xr:uid="{00000000-0005-0000-0000-000024070000}"/>
    <cellStyle name="Normal 2 11 3 3 2 2" xfId="10290" xr:uid="{00000000-0005-0000-0000-0000DE0A0000}"/>
    <cellStyle name="Normal 2 11 3 3 2 3" xfId="18368" xr:uid="{00000000-0005-0000-0000-0000DE0A0000}"/>
    <cellStyle name="Normal 2 11 3 3 3" xfId="5494" xr:uid="{00000000-0005-0000-0000-000025070000}"/>
    <cellStyle name="Normal 2 11 3 3 3 2" xfId="11881" xr:uid="{00000000-0005-0000-0000-0000DF0A0000}"/>
    <cellStyle name="Normal 2 11 3 3 3 3" xfId="19959" xr:uid="{00000000-0005-0000-0000-0000DF0A0000}"/>
    <cellStyle name="Normal 2 11 3 3 4" xfId="8695" xr:uid="{00000000-0005-0000-0000-0000E00A0000}"/>
    <cellStyle name="Normal 2 11 3 3 4 2" xfId="16773" xr:uid="{00000000-0005-0000-0000-0000E00A0000}"/>
    <cellStyle name="Normal 2 11 3 3 5" xfId="7085" xr:uid="{00000000-0005-0000-0000-0000DD0A0000}"/>
    <cellStyle name="Normal 2 11 3 3 6" xfId="15165" xr:uid="{00000000-0005-0000-0000-0000DD0A0000}"/>
    <cellStyle name="Normal 2 11 3 4" xfId="2773" xr:uid="{00000000-0005-0000-0000-000026070000}"/>
    <cellStyle name="Normal 2 11 3 4 2" xfId="9262" xr:uid="{00000000-0005-0000-0000-0000E10A0000}"/>
    <cellStyle name="Normal 2 11 3 4 3" xfId="17340" xr:uid="{00000000-0005-0000-0000-0000E10A0000}"/>
    <cellStyle name="Normal 2 11 3 5" xfId="4440" xr:uid="{00000000-0005-0000-0000-000027070000}"/>
    <cellStyle name="Normal 2 11 3 5 2" xfId="10827" xr:uid="{00000000-0005-0000-0000-0000E20A0000}"/>
    <cellStyle name="Normal 2 11 3 5 3" xfId="18905" xr:uid="{00000000-0005-0000-0000-0000E20A0000}"/>
    <cellStyle name="Normal 2 11 3 6" xfId="7641" xr:uid="{00000000-0005-0000-0000-0000E30A0000}"/>
    <cellStyle name="Normal 2 11 3 6 2" xfId="15719" xr:uid="{00000000-0005-0000-0000-0000E30A0000}"/>
    <cellStyle name="Normal 2 11 3 7" xfId="13009" xr:uid="{00000000-0005-0000-0000-0000E40A0000}"/>
    <cellStyle name="Normal 2 11 3 7 2" xfId="21047" xr:uid="{00000000-0005-0000-0000-0000E40A0000}"/>
    <cellStyle name="Normal 2 11 3 8" xfId="6031" xr:uid="{00000000-0005-0000-0000-0000D80A0000}"/>
    <cellStyle name="Normal 2 11 3 9" xfId="14111" xr:uid="{00000000-0005-0000-0000-0000D80A0000}"/>
    <cellStyle name="Normal 2 11 4" xfId="1406" xr:uid="{00000000-0005-0000-0000-000028070000}"/>
    <cellStyle name="Normal 2 11 4 2" xfId="3055" xr:uid="{00000000-0005-0000-0000-000029070000}"/>
    <cellStyle name="Normal 2 11 4 2 2" xfId="9514" xr:uid="{00000000-0005-0000-0000-0000E60A0000}"/>
    <cellStyle name="Normal 2 11 4 2 3" xfId="17592" xr:uid="{00000000-0005-0000-0000-0000E60A0000}"/>
    <cellStyle name="Normal 2 11 4 3" xfId="4718" xr:uid="{00000000-0005-0000-0000-00002A070000}"/>
    <cellStyle name="Normal 2 11 4 3 2" xfId="11105" xr:uid="{00000000-0005-0000-0000-0000E70A0000}"/>
    <cellStyle name="Normal 2 11 4 3 3" xfId="19183" xr:uid="{00000000-0005-0000-0000-0000E70A0000}"/>
    <cellStyle name="Normal 2 11 4 4" xfId="7919" xr:uid="{00000000-0005-0000-0000-0000E80A0000}"/>
    <cellStyle name="Normal 2 11 4 4 2" xfId="15997" xr:uid="{00000000-0005-0000-0000-0000E80A0000}"/>
    <cellStyle name="Normal 2 11 4 5" xfId="12711" xr:uid="{00000000-0005-0000-0000-0000E90A0000}"/>
    <cellStyle name="Normal 2 11 4 5 2" xfId="20775" xr:uid="{00000000-0005-0000-0000-0000E90A0000}"/>
    <cellStyle name="Normal 2 11 4 6" xfId="6309" xr:uid="{00000000-0005-0000-0000-0000E50A0000}"/>
    <cellStyle name="Normal 2 11 4 7" xfId="14389" xr:uid="{00000000-0005-0000-0000-0000E50A0000}"/>
    <cellStyle name="Normal 2 11 5" xfId="1932" xr:uid="{00000000-0005-0000-0000-00002B070000}"/>
    <cellStyle name="Normal 2 11 5 2" xfId="3582" xr:uid="{00000000-0005-0000-0000-00002C070000}"/>
    <cellStyle name="Normal 2 11 5 2 2" xfId="10041" xr:uid="{00000000-0005-0000-0000-0000EB0A0000}"/>
    <cellStyle name="Normal 2 11 5 2 3" xfId="18119" xr:uid="{00000000-0005-0000-0000-0000EB0A0000}"/>
    <cellStyle name="Normal 2 11 5 3" xfId="5245" xr:uid="{00000000-0005-0000-0000-00002D070000}"/>
    <cellStyle name="Normal 2 11 5 3 2" xfId="11632" xr:uid="{00000000-0005-0000-0000-0000EC0A0000}"/>
    <cellStyle name="Normal 2 11 5 3 3" xfId="19710" xr:uid="{00000000-0005-0000-0000-0000EC0A0000}"/>
    <cellStyle name="Normal 2 11 5 4" xfId="8446" xr:uid="{00000000-0005-0000-0000-0000ED0A0000}"/>
    <cellStyle name="Normal 2 11 5 4 2" xfId="16524" xr:uid="{00000000-0005-0000-0000-0000ED0A0000}"/>
    <cellStyle name="Normal 2 11 5 5" xfId="6836" xr:uid="{00000000-0005-0000-0000-0000EA0A0000}"/>
    <cellStyle name="Normal 2 11 5 6" xfId="14916" xr:uid="{00000000-0005-0000-0000-0000EA0A0000}"/>
    <cellStyle name="Normal 2 11 6" xfId="2491" xr:uid="{00000000-0005-0000-0000-00002E070000}"/>
    <cellStyle name="Normal 2 11 6 2" xfId="9004" xr:uid="{00000000-0005-0000-0000-0000EE0A0000}"/>
    <cellStyle name="Normal 2 11 6 3" xfId="17082" xr:uid="{00000000-0005-0000-0000-0000EE0A0000}"/>
    <cellStyle name="Normal 2 11 7" xfId="4191" xr:uid="{00000000-0005-0000-0000-00002F070000}"/>
    <cellStyle name="Normal 2 11 7 2" xfId="10578" xr:uid="{00000000-0005-0000-0000-0000EF0A0000}"/>
    <cellStyle name="Normal 2 11 7 3" xfId="18656" xr:uid="{00000000-0005-0000-0000-0000EF0A0000}"/>
    <cellStyle name="Normal 2 11 8" xfId="7392" xr:uid="{00000000-0005-0000-0000-0000F00A0000}"/>
    <cellStyle name="Normal 2 11 8 2" xfId="15470" xr:uid="{00000000-0005-0000-0000-0000F00A0000}"/>
    <cellStyle name="Normal 2 11 9" xfId="12196" xr:uid="{00000000-0005-0000-0000-0000F10A0000}"/>
    <cellStyle name="Normal 2 11 9 2" xfId="20270" xr:uid="{00000000-0005-0000-0000-0000F10A0000}"/>
    <cellStyle name="Normal 2 12" xfId="456" xr:uid="{00000000-0005-0000-0000-0000C8010000}"/>
    <cellStyle name="Normal 2 12 10" xfId="5783" xr:uid="{00000000-0005-0000-0000-0000F20A0000}"/>
    <cellStyle name="Normal 2 12 11" xfId="13863" xr:uid="{00000000-0005-0000-0000-0000F20A0000}"/>
    <cellStyle name="Normal 2 12 2" xfId="1009" xr:uid="{00000000-0005-0000-0000-000031070000}"/>
    <cellStyle name="Normal 2 12 2 2" xfId="1655" xr:uid="{00000000-0005-0000-0000-000032070000}"/>
    <cellStyle name="Normal 2 12 2 2 2" xfId="3305" xr:uid="{00000000-0005-0000-0000-000033070000}"/>
    <cellStyle name="Normal 2 12 2 2 2 2" xfId="9764" xr:uid="{00000000-0005-0000-0000-0000F50A0000}"/>
    <cellStyle name="Normal 2 12 2 2 2 3" xfId="17842" xr:uid="{00000000-0005-0000-0000-0000F50A0000}"/>
    <cellStyle name="Normal 2 12 2 2 3" xfId="4968" xr:uid="{00000000-0005-0000-0000-000034070000}"/>
    <cellStyle name="Normal 2 12 2 2 3 2" xfId="11355" xr:uid="{00000000-0005-0000-0000-0000F60A0000}"/>
    <cellStyle name="Normal 2 12 2 2 3 3" xfId="19433" xr:uid="{00000000-0005-0000-0000-0000F60A0000}"/>
    <cellStyle name="Normal 2 12 2 2 4" xfId="8169" xr:uid="{00000000-0005-0000-0000-0000F70A0000}"/>
    <cellStyle name="Normal 2 12 2 2 4 2" xfId="16247" xr:uid="{00000000-0005-0000-0000-0000F70A0000}"/>
    <cellStyle name="Normal 2 12 2 2 5" xfId="6559" xr:uid="{00000000-0005-0000-0000-0000F40A0000}"/>
    <cellStyle name="Normal 2 12 2 2 6" xfId="14639" xr:uid="{00000000-0005-0000-0000-0000F40A0000}"/>
    <cellStyle name="Normal 2 12 2 3" xfId="2182" xr:uid="{00000000-0005-0000-0000-000035070000}"/>
    <cellStyle name="Normal 2 12 2 3 2" xfId="3832" xr:uid="{00000000-0005-0000-0000-000036070000}"/>
    <cellStyle name="Normal 2 12 2 3 2 2" xfId="10291" xr:uid="{00000000-0005-0000-0000-0000F90A0000}"/>
    <cellStyle name="Normal 2 12 2 3 2 3" xfId="18369" xr:uid="{00000000-0005-0000-0000-0000F90A0000}"/>
    <cellStyle name="Normal 2 12 2 3 3" xfId="5495" xr:uid="{00000000-0005-0000-0000-000037070000}"/>
    <cellStyle name="Normal 2 12 2 3 3 2" xfId="11882" xr:uid="{00000000-0005-0000-0000-0000FA0A0000}"/>
    <cellStyle name="Normal 2 12 2 3 3 3" xfId="19960" xr:uid="{00000000-0005-0000-0000-0000FA0A0000}"/>
    <cellStyle name="Normal 2 12 2 3 4" xfId="8696" xr:uid="{00000000-0005-0000-0000-0000FB0A0000}"/>
    <cellStyle name="Normal 2 12 2 3 4 2" xfId="16774" xr:uid="{00000000-0005-0000-0000-0000FB0A0000}"/>
    <cellStyle name="Normal 2 12 2 3 5" xfId="7086" xr:uid="{00000000-0005-0000-0000-0000F80A0000}"/>
    <cellStyle name="Normal 2 12 2 3 6" xfId="15166" xr:uid="{00000000-0005-0000-0000-0000F80A0000}"/>
    <cellStyle name="Normal 2 12 2 4" xfId="2774" xr:uid="{00000000-0005-0000-0000-000038070000}"/>
    <cellStyle name="Normal 2 12 2 4 2" xfId="9263" xr:uid="{00000000-0005-0000-0000-0000FC0A0000}"/>
    <cellStyle name="Normal 2 12 2 4 3" xfId="17341" xr:uid="{00000000-0005-0000-0000-0000FC0A0000}"/>
    <cellStyle name="Normal 2 12 2 5" xfId="4441" xr:uid="{00000000-0005-0000-0000-000039070000}"/>
    <cellStyle name="Normal 2 12 2 5 2" xfId="10828" xr:uid="{00000000-0005-0000-0000-0000FD0A0000}"/>
    <cellStyle name="Normal 2 12 2 5 3" xfId="18906" xr:uid="{00000000-0005-0000-0000-0000FD0A0000}"/>
    <cellStyle name="Normal 2 12 2 6" xfId="7642" xr:uid="{00000000-0005-0000-0000-0000FE0A0000}"/>
    <cellStyle name="Normal 2 12 2 6 2" xfId="15720" xr:uid="{00000000-0005-0000-0000-0000FE0A0000}"/>
    <cellStyle name="Normal 2 12 2 7" xfId="13010" xr:uid="{00000000-0005-0000-0000-0000FF0A0000}"/>
    <cellStyle name="Normal 2 12 2 7 2" xfId="21048" xr:uid="{00000000-0005-0000-0000-0000FF0A0000}"/>
    <cellStyle name="Normal 2 12 2 8" xfId="6032" xr:uid="{00000000-0005-0000-0000-0000F30A0000}"/>
    <cellStyle name="Normal 2 12 2 9" xfId="14112" xr:uid="{00000000-0005-0000-0000-0000F30A0000}"/>
    <cellStyle name="Normal 2 12 3" xfId="1407" xr:uid="{00000000-0005-0000-0000-00003A070000}"/>
    <cellStyle name="Normal 2 12 3 2" xfId="3056" xr:uid="{00000000-0005-0000-0000-00003B070000}"/>
    <cellStyle name="Normal 2 12 3 2 2" xfId="9515" xr:uid="{00000000-0005-0000-0000-0000010B0000}"/>
    <cellStyle name="Normal 2 12 3 2 3" xfId="17593" xr:uid="{00000000-0005-0000-0000-0000010B0000}"/>
    <cellStyle name="Normal 2 12 3 3" xfId="4719" xr:uid="{00000000-0005-0000-0000-00003C070000}"/>
    <cellStyle name="Normal 2 12 3 3 2" xfId="11106" xr:uid="{00000000-0005-0000-0000-0000020B0000}"/>
    <cellStyle name="Normal 2 12 3 3 3" xfId="19184" xr:uid="{00000000-0005-0000-0000-0000020B0000}"/>
    <cellStyle name="Normal 2 12 3 4" xfId="7920" xr:uid="{00000000-0005-0000-0000-0000030B0000}"/>
    <cellStyle name="Normal 2 12 3 4 2" xfId="15998" xr:uid="{00000000-0005-0000-0000-0000030B0000}"/>
    <cellStyle name="Normal 2 12 3 5" xfId="12712" xr:uid="{00000000-0005-0000-0000-0000040B0000}"/>
    <cellStyle name="Normal 2 12 3 5 2" xfId="20776" xr:uid="{00000000-0005-0000-0000-0000040B0000}"/>
    <cellStyle name="Normal 2 12 3 6" xfId="6310" xr:uid="{00000000-0005-0000-0000-0000000B0000}"/>
    <cellStyle name="Normal 2 12 3 7" xfId="14390" xr:uid="{00000000-0005-0000-0000-0000000B0000}"/>
    <cellStyle name="Normal 2 12 4" xfId="1933" xr:uid="{00000000-0005-0000-0000-00003D070000}"/>
    <cellStyle name="Normal 2 12 4 2" xfId="3583" xr:uid="{00000000-0005-0000-0000-00003E070000}"/>
    <cellStyle name="Normal 2 12 4 2 2" xfId="10042" xr:uid="{00000000-0005-0000-0000-0000060B0000}"/>
    <cellStyle name="Normal 2 12 4 2 3" xfId="18120" xr:uid="{00000000-0005-0000-0000-0000060B0000}"/>
    <cellStyle name="Normal 2 12 4 3" xfId="5246" xr:uid="{00000000-0005-0000-0000-00003F070000}"/>
    <cellStyle name="Normal 2 12 4 3 2" xfId="11633" xr:uid="{00000000-0005-0000-0000-0000070B0000}"/>
    <cellStyle name="Normal 2 12 4 3 3" xfId="19711" xr:uid="{00000000-0005-0000-0000-0000070B0000}"/>
    <cellStyle name="Normal 2 12 4 4" xfId="8447" xr:uid="{00000000-0005-0000-0000-0000080B0000}"/>
    <cellStyle name="Normal 2 12 4 4 2" xfId="16525" xr:uid="{00000000-0005-0000-0000-0000080B0000}"/>
    <cellStyle name="Normal 2 12 4 5" xfId="6837" xr:uid="{00000000-0005-0000-0000-0000050B0000}"/>
    <cellStyle name="Normal 2 12 4 6" xfId="14917" xr:uid="{00000000-0005-0000-0000-0000050B0000}"/>
    <cellStyle name="Normal 2 12 5" xfId="2492" xr:uid="{00000000-0005-0000-0000-000040070000}"/>
    <cellStyle name="Normal 2 12 5 2" xfId="9005" xr:uid="{00000000-0005-0000-0000-0000090B0000}"/>
    <cellStyle name="Normal 2 12 5 3" xfId="17083" xr:uid="{00000000-0005-0000-0000-0000090B0000}"/>
    <cellStyle name="Normal 2 12 6" xfId="4192" xr:uid="{00000000-0005-0000-0000-000041070000}"/>
    <cellStyle name="Normal 2 12 6 2" xfId="10579" xr:uid="{00000000-0005-0000-0000-00000A0B0000}"/>
    <cellStyle name="Normal 2 12 6 3" xfId="18657" xr:uid="{00000000-0005-0000-0000-00000A0B0000}"/>
    <cellStyle name="Normal 2 12 7" xfId="7393" xr:uid="{00000000-0005-0000-0000-00000B0B0000}"/>
    <cellStyle name="Normal 2 12 7 2" xfId="15471" xr:uid="{00000000-0005-0000-0000-00000B0B0000}"/>
    <cellStyle name="Normal 2 12 8" xfId="12197" xr:uid="{00000000-0005-0000-0000-00000C0B0000}"/>
    <cellStyle name="Normal 2 12 8 2" xfId="20271" xr:uid="{00000000-0005-0000-0000-00000C0B0000}"/>
    <cellStyle name="Normal 2 12 9" xfId="13589" xr:uid="{00000000-0005-0000-0000-00000D0B0000}"/>
    <cellStyle name="Normal 2 12 9 2" xfId="21586" xr:uid="{00000000-0005-0000-0000-00000D0B0000}"/>
    <cellStyle name="Normal 2 13" xfId="457" xr:uid="{00000000-0005-0000-0000-0000C9010000}"/>
    <cellStyle name="Normal 2 13 10" xfId="5784" xr:uid="{00000000-0005-0000-0000-00000E0B0000}"/>
    <cellStyle name="Normal 2 13 11" xfId="13864" xr:uid="{00000000-0005-0000-0000-00000E0B0000}"/>
    <cellStyle name="Normal 2 13 2" xfId="1010" xr:uid="{00000000-0005-0000-0000-000043070000}"/>
    <cellStyle name="Normal 2 13 2 2" xfId="1656" xr:uid="{00000000-0005-0000-0000-000044070000}"/>
    <cellStyle name="Normal 2 13 2 2 2" xfId="3306" xr:uid="{00000000-0005-0000-0000-000045070000}"/>
    <cellStyle name="Normal 2 13 2 2 2 2" xfId="9765" xr:uid="{00000000-0005-0000-0000-0000110B0000}"/>
    <cellStyle name="Normal 2 13 2 2 2 3" xfId="17843" xr:uid="{00000000-0005-0000-0000-0000110B0000}"/>
    <cellStyle name="Normal 2 13 2 2 3" xfId="4969" xr:uid="{00000000-0005-0000-0000-000046070000}"/>
    <cellStyle name="Normal 2 13 2 2 3 2" xfId="11356" xr:uid="{00000000-0005-0000-0000-0000120B0000}"/>
    <cellStyle name="Normal 2 13 2 2 3 3" xfId="19434" xr:uid="{00000000-0005-0000-0000-0000120B0000}"/>
    <cellStyle name="Normal 2 13 2 2 4" xfId="8170" xr:uid="{00000000-0005-0000-0000-0000130B0000}"/>
    <cellStyle name="Normal 2 13 2 2 4 2" xfId="16248" xr:uid="{00000000-0005-0000-0000-0000130B0000}"/>
    <cellStyle name="Normal 2 13 2 2 5" xfId="6560" xr:uid="{00000000-0005-0000-0000-0000100B0000}"/>
    <cellStyle name="Normal 2 13 2 2 6" xfId="14640" xr:uid="{00000000-0005-0000-0000-0000100B0000}"/>
    <cellStyle name="Normal 2 13 2 3" xfId="2183" xr:uid="{00000000-0005-0000-0000-000047070000}"/>
    <cellStyle name="Normal 2 13 2 3 2" xfId="3833" xr:uid="{00000000-0005-0000-0000-000048070000}"/>
    <cellStyle name="Normal 2 13 2 3 2 2" xfId="10292" xr:uid="{00000000-0005-0000-0000-0000150B0000}"/>
    <cellStyle name="Normal 2 13 2 3 2 3" xfId="18370" xr:uid="{00000000-0005-0000-0000-0000150B0000}"/>
    <cellStyle name="Normal 2 13 2 3 3" xfId="5496" xr:uid="{00000000-0005-0000-0000-000049070000}"/>
    <cellStyle name="Normal 2 13 2 3 3 2" xfId="11883" xr:uid="{00000000-0005-0000-0000-0000160B0000}"/>
    <cellStyle name="Normal 2 13 2 3 3 3" xfId="19961" xr:uid="{00000000-0005-0000-0000-0000160B0000}"/>
    <cellStyle name="Normal 2 13 2 3 4" xfId="8697" xr:uid="{00000000-0005-0000-0000-0000170B0000}"/>
    <cellStyle name="Normal 2 13 2 3 4 2" xfId="16775" xr:uid="{00000000-0005-0000-0000-0000170B0000}"/>
    <cellStyle name="Normal 2 13 2 3 5" xfId="7087" xr:uid="{00000000-0005-0000-0000-0000140B0000}"/>
    <cellStyle name="Normal 2 13 2 3 6" xfId="15167" xr:uid="{00000000-0005-0000-0000-0000140B0000}"/>
    <cellStyle name="Normal 2 13 2 4" xfId="2775" xr:uid="{00000000-0005-0000-0000-00004A070000}"/>
    <cellStyle name="Normal 2 13 2 4 2" xfId="9264" xr:uid="{00000000-0005-0000-0000-0000180B0000}"/>
    <cellStyle name="Normal 2 13 2 4 3" xfId="17342" xr:uid="{00000000-0005-0000-0000-0000180B0000}"/>
    <cellStyle name="Normal 2 13 2 5" xfId="4442" xr:uid="{00000000-0005-0000-0000-00004B070000}"/>
    <cellStyle name="Normal 2 13 2 5 2" xfId="10829" xr:uid="{00000000-0005-0000-0000-0000190B0000}"/>
    <cellStyle name="Normal 2 13 2 5 3" xfId="18907" xr:uid="{00000000-0005-0000-0000-0000190B0000}"/>
    <cellStyle name="Normal 2 13 2 6" xfId="7643" xr:uid="{00000000-0005-0000-0000-00001A0B0000}"/>
    <cellStyle name="Normal 2 13 2 6 2" xfId="15721" xr:uid="{00000000-0005-0000-0000-00001A0B0000}"/>
    <cellStyle name="Normal 2 13 2 7" xfId="12713" xr:uid="{00000000-0005-0000-0000-00001B0B0000}"/>
    <cellStyle name="Normal 2 13 2 7 2" xfId="20777" xr:uid="{00000000-0005-0000-0000-00001B0B0000}"/>
    <cellStyle name="Normal 2 13 2 8" xfId="6033" xr:uid="{00000000-0005-0000-0000-00000F0B0000}"/>
    <cellStyle name="Normal 2 13 2 9" xfId="14113" xr:uid="{00000000-0005-0000-0000-00000F0B0000}"/>
    <cellStyle name="Normal 2 13 3" xfId="1408" xr:uid="{00000000-0005-0000-0000-00004C070000}"/>
    <cellStyle name="Normal 2 13 3 2" xfId="3057" xr:uid="{00000000-0005-0000-0000-00004D070000}"/>
    <cellStyle name="Normal 2 13 3 2 2" xfId="9516" xr:uid="{00000000-0005-0000-0000-00001D0B0000}"/>
    <cellStyle name="Normal 2 13 3 2 3" xfId="17594" xr:uid="{00000000-0005-0000-0000-00001D0B0000}"/>
    <cellStyle name="Normal 2 13 3 3" xfId="4720" xr:uid="{00000000-0005-0000-0000-00004E070000}"/>
    <cellStyle name="Normal 2 13 3 3 2" xfId="11107" xr:uid="{00000000-0005-0000-0000-00001E0B0000}"/>
    <cellStyle name="Normal 2 13 3 3 3" xfId="19185" xr:uid="{00000000-0005-0000-0000-00001E0B0000}"/>
    <cellStyle name="Normal 2 13 3 4" xfId="7921" xr:uid="{00000000-0005-0000-0000-00001F0B0000}"/>
    <cellStyle name="Normal 2 13 3 4 2" xfId="15999" xr:uid="{00000000-0005-0000-0000-00001F0B0000}"/>
    <cellStyle name="Normal 2 13 3 5" xfId="6311" xr:uid="{00000000-0005-0000-0000-00001C0B0000}"/>
    <cellStyle name="Normal 2 13 3 6" xfId="14391" xr:uid="{00000000-0005-0000-0000-00001C0B0000}"/>
    <cellStyle name="Normal 2 13 4" xfId="1934" xr:uid="{00000000-0005-0000-0000-00004F070000}"/>
    <cellStyle name="Normal 2 13 4 2" xfId="3584" xr:uid="{00000000-0005-0000-0000-000050070000}"/>
    <cellStyle name="Normal 2 13 4 2 2" xfId="10043" xr:uid="{00000000-0005-0000-0000-0000210B0000}"/>
    <cellStyle name="Normal 2 13 4 2 3" xfId="18121" xr:uid="{00000000-0005-0000-0000-0000210B0000}"/>
    <cellStyle name="Normal 2 13 4 3" xfId="5247" xr:uid="{00000000-0005-0000-0000-000051070000}"/>
    <cellStyle name="Normal 2 13 4 3 2" xfId="11634" xr:uid="{00000000-0005-0000-0000-0000220B0000}"/>
    <cellStyle name="Normal 2 13 4 3 3" xfId="19712" xr:uid="{00000000-0005-0000-0000-0000220B0000}"/>
    <cellStyle name="Normal 2 13 4 4" xfId="8448" xr:uid="{00000000-0005-0000-0000-0000230B0000}"/>
    <cellStyle name="Normal 2 13 4 4 2" xfId="16526" xr:uid="{00000000-0005-0000-0000-0000230B0000}"/>
    <cellStyle name="Normal 2 13 4 5" xfId="6838" xr:uid="{00000000-0005-0000-0000-0000200B0000}"/>
    <cellStyle name="Normal 2 13 4 6" xfId="14918" xr:uid="{00000000-0005-0000-0000-0000200B0000}"/>
    <cellStyle name="Normal 2 13 5" xfId="2493" xr:uid="{00000000-0005-0000-0000-000052070000}"/>
    <cellStyle name="Normal 2 13 5 2" xfId="9006" xr:uid="{00000000-0005-0000-0000-0000240B0000}"/>
    <cellStyle name="Normal 2 13 5 3" xfId="17084" xr:uid="{00000000-0005-0000-0000-0000240B0000}"/>
    <cellStyle name="Normal 2 13 6" xfId="4193" xr:uid="{00000000-0005-0000-0000-000053070000}"/>
    <cellStyle name="Normal 2 13 6 2" xfId="10580" xr:uid="{00000000-0005-0000-0000-0000250B0000}"/>
    <cellStyle name="Normal 2 13 6 3" xfId="18658" xr:uid="{00000000-0005-0000-0000-0000250B0000}"/>
    <cellStyle name="Normal 2 13 7" xfId="7394" xr:uid="{00000000-0005-0000-0000-0000260B0000}"/>
    <cellStyle name="Normal 2 13 7 2" xfId="15472" xr:uid="{00000000-0005-0000-0000-0000260B0000}"/>
    <cellStyle name="Normal 2 13 8" xfId="12198" xr:uid="{00000000-0005-0000-0000-0000270B0000}"/>
    <cellStyle name="Normal 2 13 8 2" xfId="20272" xr:uid="{00000000-0005-0000-0000-0000270B0000}"/>
    <cellStyle name="Normal 2 13 9" xfId="13590" xr:uid="{00000000-0005-0000-0000-0000280B0000}"/>
    <cellStyle name="Normal 2 13 9 2" xfId="21587" xr:uid="{00000000-0005-0000-0000-0000280B0000}"/>
    <cellStyle name="Normal 2 14" xfId="458" xr:uid="{00000000-0005-0000-0000-0000CA010000}"/>
    <cellStyle name="Normal 2 14 10" xfId="14216" xr:uid="{00000000-0005-0000-0000-0000290B0000}"/>
    <cellStyle name="Normal 2 14 2" xfId="1759" xr:uid="{00000000-0005-0000-0000-000055070000}"/>
    <cellStyle name="Normal 2 14 2 2" xfId="3409" xr:uid="{00000000-0005-0000-0000-000056070000}"/>
    <cellStyle name="Normal 2 14 2 2 2" xfId="9868" xr:uid="{00000000-0005-0000-0000-00002B0B0000}"/>
    <cellStyle name="Normal 2 14 2 2 3" xfId="17946" xr:uid="{00000000-0005-0000-0000-00002B0B0000}"/>
    <cellStyle name="Normal 2 14 2 3" xfId="5072" xr:uid="{00000000-0005-0000-0000-000057070000}"/>
    <cellStyle name="Normal 2 14 2 3 2" xfId="11459" xr:uid="{00000000-0005-0000-0000-00002C0B0000}"/>
    <cellStyle name="Normal 2 14 2 3 3" xfId="19537" xr:uid="{00000000-0005-0000-0000-00002C0B0000}"/>
    <cellStyle name="Normal 2 14 2 4" xfId="8273" xr:uid="{00000000-0005-0000-0000-00002D0B0000}"/>
    <cellStyle name="Normal 2 14 2 4 2" xfId="16351" xr:uid="{00000000-0005-0000-0000-00002D0B0000}"/>
    <cellStyle name="Normal 2 14 2 5" xfId="13011" xr:uid="{00000000-0005-0000-0000-00002E0B0000}"/>
    <cellStyle name="Normal 2 14 2 5 2" xfId="21049" xr:uid="{00000000-0005-0000-0000-00002E0B0000}"/>
    <cellStyle name="Normal 2 14 2 6" xfId="6663" xr:uid="{00000000-0005-0000-0000-00002A0B0000}"/>
    <cellStyle name="Normal 2 14 2 7" xfId="14743" xr:uid="{00000000-0005-0000-0000-00002A0B0000}"/>
    <cellStyle name="Normal 2 14 3" xfId="2286" xr:uid="{00000000-0005-0000-0000-000058070000}"/>
    <cellStyle name="Normal 2 14 3 2" xfId="3936" xr:uid="{00000000-0005-0000-0000-000059070000}"/>
    <cellStyle name="Normal 2 14 3 2 2" xfId="10395" xr:uid="{00000000-0005-0000-0000-0000300B0000}"/>
    <cellStyle name="Normal 2 14 3 2 3" xfId="18473" xr:uid="{00000000-0005-0000-0000-0000300B0000}"/>
    <cellStyle name="Normal 2 14 3 3" xfId="5599" xr:uid="{00000000-0005-0000-0000-00005A070000}"/>
    <cellStyle name="Normal 2 14 3 3 2" xfId="11986" xr:uid="{00000000-0005-0000-0000-0000310B0000}"/>
    <cellStyle name="Normal 2 14 3 3 3" xfId="20064" xr:uid="{00000000-0005-0000-0000-0000310B0000}"/>
    <cellStyle name="Normal 2 14 3 4" xfId="8800" xr:uid="{00000000-0005-0000-0000-0000320B0000}"/>
    <cellStyle name="Normal 2 14 3 4 2" xfId="16878" xr:uid="{00000000-0005-0000-0000-0000320B0000}"/>
    <cellStyle name="Normal 2 14 3 5" xfId="7190" xr:uid="{00000000-0005-0000-0000-00002F0B0000}"/>
    <cellStyle name="Normal 2 14 3 6" xfId="15270" xr:uid="{00000000-0005-0000-0000-00002F0B0000}"/>
    <cellStyle name="Normal 2 14 4" xfId="2494" xr:uid="{00000000-0005-0000-0000-00005B070000}"/>
    <cellStyle name="Normal 2 14 4 2" xfId="9007" xr:uid="{00000000-0005-0000-0000-0000330B0000}"/>
    <cellStyle name="Normal 2 14 4 3" xfId="17085" xr:uid="{00000000-0005-0000-0000-0000330B0000}"/>
    <cellStyle name="Normal 2 14 5" xfId="4545" xr:uid="{00000000-0005-0000-0000-00005C070000}"/>
    <cellStyle name="Normal 2 14 5 2" xfId="10932" xr:uid="{00000000-0005-0000-0000-0000340B0000}"/>
    <cellStyle name="Normal 2 14 5 3" xfId="19010" xr:uid="{00000000-0005-0000-0000-0000340B0000}"/>
    <cellStyle name="Normal 2 14 6" xfId="7746" xr:uid="{00000000-0005-0000-0000-0000350B0000}"/>
    <cellStyle name="Normal 2 14 6 2" xfId="15824" xr:uid="{00000000-0005-0000-0000-0000350B0000}"/>
    <cellStyle name="Normal 2 14 7" xfId="12199" xr:uid="{00000000-0005-0000-0000-0000360B0000}"/>
    <cellStyle name="Normal 2 14 7 2" xfId="20273" xr:uid="{00000000-0005-0000-0000-0000360B0000}"/>
    <cellStyle name="Normal 2 14 8" xfId="13591" xr:uid="{00000000-0005-0000-0000-0000370B0000}"/>
    <cellStyle name="Normal 2 14 8 2" xfId="21588" xr:uid="{00000000-0005-0000-0000-0000370B0000}"/>
    <cellStyle name="Normal 2 14 9" xfId="6136" xr:uid="{00000000-0005-0000-0000-0000290B0000}"/>
    <cellStyle name="Normal 2 15" xfId="1313" xr:uid="{00000000-0005-0000-0000-00005D070000}"/>
    <cellStyle name="Normal 2 15 2" xfId="1873" xr:uid="{00000000-0005-0000-0000-00005E070000}"/>
    <cellStyle name="Normal 2 15 2 2" xfId="3523" xr:uid="{00000000-0005-0000-0000-00005F070000}"/>
    <cellStyle name="Normal 2 15 2 2 2" xfId="9982" xr:uid="{00000000-0005-0000-0000-00003A0B0000}"/>
    <cellStyle name="Normal 2 15 2 2 3" xfId="18060" xr:uid="{00000000-0005-0000-0000-00003A0B0000}"/>
    <cellStyle name="Normal 2 15 2 3" xfId="5186" xr:uid="{00000000-0005-0000-0000-000060070000}"/>
    <cellStyle name="Normal 2 15 2 3 2" xfId="11573" xr:uid="{00000000-0005-0000-0000-00003B0B0000}"/>
    <cellStyle name="Normal 2 15 2 3 3" xfId="19651" xr:uid="{00000000-0005-0000-0000-00003B0B0000}"/>
    <cellStyle name="Normal 2 15 2 4" xfId="8387" xr:uid="{00000000-0005-0000-0000-00003C0B0000}"/>
    <cellStyle name="Normal 2 15 2 4 2" xfId="16465" xr:uid="{00000000-0005-0000-0000-00003C0B0000}"/>
    <cellStyle name="Normal 2 15 2 5" xfId="6777" xr:uid="{00000000-0005-0000-0000-0000390B0000}"/>
    <cellStyle name="Normal 2 15 2 6" xfId="14857" xr:uid="{00000000-0005-0000-0000-0000390B0000}"/>
    <cellStyle name="Normal 2 15 3" xfId="2400" xr:uid="{00000000-0005-0000-0000-000061070000}"/>
    <cellStyle name="Normal 2 15 3 2" xfId="4050" xr:uid="{00000000-0005-0000-0000-000062070000}"/>
    <cellStyle name="Normal 2 15 3 2 2" xfId="10509" xr:uid="{00000000-0005-0000-0000-00003E0B0000}"/>
    <cellStyle name="Normal 2 15 3 2 3" xfId="18587" xr:uid="{00000000-0005-0000-0000-00003E0B0000}"/>
    <cellStyle name="Normal 2 15 3 3" xfId="5713" xr:uid="{00000000-0005-0000-0000-000063070000}"/>
    <cellStyle name="Normal 2 15 3 3 2" xfId="12100" xr:uid="{00000000-0005-0000-0000-00003F0B0000}"/>
    <cellStyle name="Normal 2 15 3 3 3" xfId="20178" xr:uid="{00000000-0005-0000-0000-00003F0B0000}"/>
    <cellStyle name="Normal 2 15 3 4" xfId="8914" xr:uid="{00000000-0005-0000-0000-0000400B0000}"/>
    <cellStyle name="Normal 2 15 3 4 2" xfId="16992" xr:uid="{00000000-0005-0000-0000-0000400B0000}"/>
    <cellStyle name="Normal 2 15 3 5" xfId="7304" xr:uid="{00000000-0005-0000-0000-00003D0B0000}"/>
    <cellStyle name="Normal 2 15 3 6" xfId="15384" xr:uid="{00000000-0005-0000-0000-00003D0B0000}"/>
    <cellStyle name="Normal 2 15 4" xfId="2996" xr:uid="{00000000-0005-0000-0000-000064070000}"/>
    <cellStyle name="Normal 2 15 4 2" xfId="9455" xr:uid="{00000000-0005-0000-0000-0000410B0000}"/>
    <cellStyle name="Normal 2 15 4 3" xfId="17533" xr:uid="{00000000-0005-0000-0000-0000410B0000}"/>
    <cellStyle name="Normal 2 15 5" xfId="4659" xr:uid="{00000000-0005-0000-0000-000065070000}"/>
    <cellStyle name="Normal 2 15 5 2" xfId="11046" xr:uid="{00000000-0005-0000-0000-0000420B0000}"/>
    <cellStyle name="Normal 2 15 5 3" xfId="19124" xr:uid="{00000000-0005-0000-0000-0000420B0000}"/>
    <cellStyle name="Normal 2 15 6" xfId="7860" xr:uid="{00000000-0005-0000-0000-0000430B0000}"/>
    <cellStyle name="Normal 2 15 6 2" xfId="15938" xr:uid="{00000000-0005-0000-0000-0000430B0000}"/>
    <cellStyle name="Normal 2 15 7" xfId="12661" xr:uid="{00000000-0005-0000-0000-0000440B0000}"/>
    <cellStyle name="Normal 2 15 7 2" xfId="20725" xr:uid="{00000000-0005-0000-0000-0000440B0000}"/>
    <cellStyle name="Normal 2 15 8" xfId="6250" xr:uid="{00000000-0005-0000-0000-0000380B0000}"/>
    <cellStyle name="Normal 2 15 9" xfId="14330" xr:uid="{00000000-0005-0000-0000-0000380B0000}"/>
    <cellStyle name="Normal 2 16" xfId="910" xr:uid="{00000000-0005-0000-0000-000066070000}"/>
    <cellStyle name="Normal 2 16 2" xfId="2702" xr:uid="{00000000-0005-0000-0000-000067070000}"/>
    <cellStyle name="Normal 2 16 2 2" xfId="9193" xr:uid="{00000000-0005-0000-0000-0000460B0000}"/>
    <cellStyle name="Normal 2 16 2 3" xfId="17271" xr:uid="{00000000-0005-0000-0000-0000460B0000}"/>
    <cellStyle name="Normal 2 16 3" xfId="4141" xr:uid="{00000000-0005-0000-0000-000068070000}"/>
    <cellStyle name="Normal 2 16 3 2" xfId="10528" xr:uid="{00000000-0005-0000-0000-0000470B0000}"/>
    <cellStyle name="Normal 2 16 3 3" xfId="18606" xr:uid="{00000000-0005-0000-0000-0000470B0000}"/>
    <cellStyle name="Normal 2 16 4" xfId="7342" xr:uid="{00000000-0005-0000-0000-0000480B0000}"/>
    <cellStyle name="Normal 2 16 4 2" xfId="15420" xr:uid="{00000000-0005-0000-0000-0000480B0000}"/>
    <cellStyle name="Normal 2 16 5" xfId="5732" xr:uid="{00000000-0005-0000-0000-0000450B0000}"/>
    <cellStyle name="Normal 2 16 6" xfId="13812" xr:uid="{00000000-0005-0000-0000-0000450B0000}"/>
    <cellStyle name="Normal 2 17" xfId="1356" xr:uid="{00000000-0005-0000-0000-000069070000}"/>
    <cellStyle name="Normal 2 17 2" xfId="3005" xr:uid="{00000000-0005-0000-0000-00006A070000}"/>
    <cellStyle name="Normal 2 17 2 2" xfId="9464" xr:uid="{00000000-0005-0000-0000-00004A0B0000}"/>
    <cellStyle name="Normal 2 17 2 3" xfId="17542" xr:uid="{00000000-0005-0000-0000-00004A0B0000}"/>
    <cellStyle name="Normal 2 17 3" xfId="4668" xr:uid="{00000000-0005-0000-0000-00006B070000}"/>
    <cellStyle name="Normal 2 17 3 2" xfId="11055" xr:uid="{00000000-0005-0000-0000-00004B0B0000}"/>
    <cellStyle name="Normal 2 17 3 3" xfId="19133" xr:uid="{00000000-0005-0000-0000-00004B0B0000}"/>
    <cellStyle name="Normal 2 17 4" xfId="7869" xr:uid="{00000000-0005-0000-0000-00004C0B0000}"/>
    <cellStyle name="Normal 2 17 4 2" xfId="15947" xr:uid="{00000000-0005-0000-0000-00004C0B0000}"/>
    <cellStyle name="Normal 2 17 5" xfId="6259" xr:uid="{00000000-0005-0000-0000-0000490B0000}"/>
    <cellStyle name="Normal 2 17 6" xfId="14339" xr:uid="{00000000-0005-0000-0000-0000490B0000}"/>
    <cellStyle name="Normal 2 18" xfId="1882" xr:uid="{00000000-0005-0000-0000-00006C070000}"/>
    <cellStyle name="Normal 2 18 2" xfId="3532" xr:uid="{00000000-0005-0000-0000-00006D070000}"/>
    <cellStyle name="Normal 2 18 2 2" xfId="9991" xr:uid="{00000000-0005-0000-0000-00004E0B0000}"/>
    <cellStyle name="Normal 2 18 2 3" xfId="18069" xr:uid="{00000000-0005-0000-0000-00004E0B0000}"/>
    <cellStyle name="Normal 2 18 3" xfId="5195" xr:uid="{00000000-0005-0000-0000-00006E070000}"/>
    <cellStyle name="Normal 2 18 3 2" xfId="11582" xr:uid="{00000000-0005-0000-0000-00004F0B0000}"/>
    <cellStyle name="Normal 2 18 3 3" xfId="19660" xr:uid="{00000000-0005-0000-0000-00004F0B0000}"/>
    <cellStyle name="Normal 2 18 4" xfId="8396" xr:uid="{00000000-0005-0000-0000-0000500B0000}"/>
    <cellStyle name="Normal 2 18 4 2" xfId="16474" xr:uid="{00000000-0005-0000-0000-0000500B0000}"/>
    <cellStyle name="Normal 2 18 5" xfId="6786" xr:uid="{00000000-0005-0000-0000-00004D0B0000}"/>
    <cellStyle name="Normal 2 18 6" xfId="14866" xr:uid="{00000000-0005-0000-0000-00004D0B0000}"/>
    <cellStyle name="Normal 2 19" xfId="902" xr:uid="{00000000-0005-0000-0000-00006F070000}"/>
    <cellStyle name="Normal 2 19 2" xfId="7334" xr:uid="{00000000-0005-0000-0000-0000510B0000}"/>
    <cellStyle name="Normal 2 19 3" xfId="15412" xr:uid="{00000000-0005-0000-0000-0000510B0000}"/>
    <cellStyle name="Normal 2 2" xfId="459" xr:uid="{00000000-0005-0000-0000-0000CB010000}"/>
    <cellStyle name="Normal 2 2 10" xfId="460" xr:uid="{00000000-0005-0000-0000-0000CC010000}"/>
    <cellStyle name="Normal 2 2 10 10" xfId="13593" xr:uid="{00000000-0005-0000-0000-0000540B0000}"/>
    <cellStyle name="Normal 2 2 10 10 2" xfId="21590" xr:uid="{00000000-0005-0000-0000-0000540B0000}"/>
    <cellStyle name="Normal 2 2 10 11" xfId="5785" xr:uid="{00000000-0005-0000-0000-0000530B0000}"/>
    <cellStyle name="Normal 2 2 10 12" xfId="13865" xr:uid="{00000000-0005-0000-0000-0000530B0000}"/>
    <cellStyle name="Normal 2 2 10 2" xfId="950" xr:uid="{00000000-0005-0000-0000-000072070000}"/>
    <cellStyle name="Normal 2 2 10 2 10" xfId="13983" xr:uid="{00000000-0005-0000-0000-0000550B0000}"/>
    <cellStyle name="Normal 2 2 10 2 2" xfId="1152" xr:uid="{00000000-0005-0000-0000-000073070000}"/>
    <cellStyle name="Normal 2 2 10 2 2 2" xfId="1810" xr:uid="{00000000-0005-0000-0000-000074070000}"/>
    <cellStyle name="Normal 2 2 10 2 2 2 2" xfId="3460" xr:uid="{00000000-0005-0000-0000-000075070000}"/>
    <cellStyle name="Normal 2 2 10 2 2 2 2 2" xfId="9919" xr:uid="{00000000-0005-0000-0000-0000580B0000}"/>
    <cellStyle name="Normal 2 2 10 2 2 2 2 3" xfId="17997" xr:uid="{00000000-0005-0000-0000-0000580B0000}"/>
    <cellStyle name="Normal 2 2 10 2 2 2 3" xfId="5123" xr:uid="{00000000-0005-0000-0000-000076070000}"/>
    <cellStyle name="Normal 2 2 10 2 2 2 3 2" xfId="11510" xr:uid="{00000000-0005-0000-0000-0000590B0000}"/>
    <cellStyle name="Normal 2 2 10 2 2 2 3 3" xfId="19588" xr:uid="{00000000-0005-0000-0000-0000590B0000}"/>
    <cellStyle name="Normal 2 2 10 2 2 2 4" xfId="8324" xr:uid="{00000000-0005-0000-0000-00005A0B0000}"/>
    <cellStyle name="Normal 2 2 10 2 2 2 4 2" xfId="16402" xr:uid="{00000000-0005-0000-0000-00005A0B0000}"/>
    <cellStyle name="Normal 2 2 10 2 2 2 5" xfId="6714" xr:uid="{00000000-0005-0000-0000-0000570B0000}"/>
    <cellStyle name="Normal 2 2 10 2 2 2 6" xfId="14794" xr:uid="{00000000-0005-0000-0000-0000570B0000}"/>
    <cellStyle name="Normal 2 2 10 2 2 3" xfId="2337" xr:uid="{00000000-0005-0000-0000-000077070000}"/>
    <cellStyle name="Normal 2 2 10 2 2 3 2" xfId="3987" xr:uid="{00000000-0005-0000-0000-000078070000}"/>
    <cellStyle name="Normal 2 2 10 2 2 3 2 2" xfId="10446" xr:uid="{00000000-0005-0000-0000-00005C0B0000}"/>
    <cellStyle name="Normal 2 2 10 2 2 3 2 3" xfId="18524" xr:uid="{00000000-0005-0000-0000-00005C0B0000}"/>
    <cellStyle name="Normal 2 2 10 2 2 3 3" xfId="5650" xr:uid="{00000000-0005-0000-0000-000079070000}"/>
    <cellStyle name="Normal 2 2 10 2 2 3 3 2" xfId="12037" xr:uid="{00000000-0005-0000-0000-00005D0B0000}"/>
    <cellStyle name="Normal 2 2 10 2 2 3 3 3" xfId="20115" xr:uid="{00000000-0005-0000-0000-00005D0B0000}"/>
    <cellStyle name="Normal 2 2 10 2 2 3 4" xfId="8851" xr:uid="{00000000-0005-0000-0000-00005E0B0000}"/>
    <cellStyle name="Normal 2 2 10 2 2 3 4 2" xfId="16929" xr:uid="{00000000-0005-0000-0000-00005E0B0000}"/>
    <cellStyle name="Normal 2 2 10 2 2 3 5" xfId="7241" xr:uid="{00000000-0005-0000-0000-00005B0B0000}"/>
    <cellStyle name="Normal 2 2 10 2 2 3 6" xfId="15321" xr:uid="{00000000-0005-0000-0000-00005B0B0000}"/>
    <cellStyle name="Normal 2 2 10 2 2 4" xfId="2903" xr:uid="{00000000-0005-0000-0000-00007A070000}"/>
    <cellStyle name="Normal 2 2 10 2 2 4 2" xfId="9392" xr:uid="{00000000-0005-0000-0000-00005F0B0000}"/>
    <cellStyle name="Normal 2 2 10 2 2 4 3" xfId="17470" xr:uid="{00000000-0005-0000-0000-00005F0B0000}"/>
    <cellStyle name="Normal 2 2 10 2 2 5" xfId="4596" xr:uid="{00000000-0005-0000-0000-00007B070000}"/>
    <cellStyle name="Normal 2 2 10 2 2 5 2" xfId="10983" xr:uid="{00000000-0005-0000-0000-0000600B0000}"/>
    <cellStyle name="Normal 2 2 10 2 2 5 3" xfId="19061" xr:uid="{00000000-0005-0000-0000-0000600B0000}"/>
    <cellStyle name="Normal 2 2 10 2 2 6" xfId="7797" xr:uid="{00000000-0005-0000-0000-0000610B0000}"/>
    <cellStyle name="Normal 2 2 10 2 2 6 2" xfId="15875" xr:uid="{00000000-0005-0000-0000-0000610B0000}"/>
    <cellStyle name="Normal 2 2 10 2 2 7" xfId="13012" xr:uid="{00000000-0005-0000-0000-0000620B0000}"/>
    <cellStyle name="Normal 2 2 10 2 2 7 2" xfId="21050" xr:uid="{00000000-0005-0000-0000-0000620B0000}"/>
    <cellStyle name="Normal 2 2 10 2 2 8" xfId="6187" xr:uid="{00000000-0005-0000-0000-0000560B0000}"/>
    <cellStyle name="Normal 2 2 10 2 2 9" xfId="14267" xr:uid="{00000000-0005-0000-0000-0000560B0000}"/>
    <cellStyle name="Normal 2 2 10 2 3" xfId="1527" xr:uid="{00000000-0005-0000-0000-00007C070000}"/>
    <cellStyle name="Normal 2 2 10 2 3 2" xfId="3176" xr:uid="{00000000-0005-0000-0000-00007D070000}"/>
    <cellStyle name="Normal 2 2 10 2 3 2 2" xfId="9635" xr:uid="{00000000-0005-0000-0000-0000640B0000}"/>
    <cellStyle name="Normal 2 2 10 2 3 2 3" xfId="17713" xr:uid="{00000000-0005-0000-0000-0000640B0000}"/>
    <cellStyle name="Normal 2 2 10 2 3 3" xfId="4839" xr:uid="{00000000-0005-0000-0000-00007E070000}"/>
    <cellStyle name="Normal 2 2 10 2 3 3 2" xfId="11226" xr:uid="{00000000-0005-0000-0000-0000650B0000}"/>
    <cellStyle name="Normal 2 2 10 2 3 3 3" xfId="19304" xr:uid="{00000000-0005-0000-0000-0000650B0000}"/>
    <cellStyle name="Normal 2 2 10 2 3 4" xfId="8040" xr:uid="{00000000-0005-0000-0000-0000660B0000}"/>
    <cellStyle name="Normal 2 2 10 2 3 4 2" xfId="16118" xr:uid="{00000000-0005-0000-0000-0000660B0000}"/>
    <cellStyle name="Normal 2 2 10 2 3 5" xfId="6430" xr:uid="{00000000-0005-0000-0000-0000630B0000}"/>
    <cellStyle name="Normal 2 2 10 2 3 6" xfId="14510" xr:uid="{00000000-0005-0000-0000-0000630B0000}"/>
    <cellStyle name="Normal 2 2 10 2 4" xfId="2053" xr:uid="{00000000-0005-0000-0000-00007F070000}"/>
    <cellStyle name="Normal 2 2 10 2 4 2" xfId="3703" xr:uid="{00000000-0005-0000-0000-000080070000}"/>
    <cellStyle name="Normal 2 2 10 2 4 2 2" xfId="10162" xr:uid="{00000000-0005-0000-0000-0000680B0000}"/>
    <cellStyle name="Normal 2 2 10 2 4 2 3" xfId="18240" xr:uid="{00000000-0005-0000-0000-0000680B0000}"/>
    <cellStyle name="Normal 2 2 10 2 4 3" xfId="5366" xr:uid="{00000000-0005-0000-0000-000081070000}"/>
    <cellStyle name="Normal 2 2 10 2 4 3 2" xfId="11753" xr:uid="{00000000-0005-0000-0000-0000690B0000}"/>
    <cellStyle name="Normal 2 2 10 2 4 3 3" xfId="19831" xr:uid="{00000000-0005-0000-0000-0000690B0000}"/>
    <cellStyle name="Normal 2 2 10 2 4 4" xfId="8567" xr:uid="{00000000-0005-0000-0000-00006A0B0000}"/>
    <cellStyle name="Normal 2 2 10 2 4 4 2" xfId="16645" xr:uid="{00000000-0005-0000-0000-00006A0B0000}"/>
    <cellStyle name="Normal 2 2 10 2 4 5" xfId="6957" xr:uid="{00000000-0005-0000-0000-0000670B0000}"/>
    <cellStyle name="Normal 2 2 10 2 4 6" xfId="15037" xr:uid="{00000000-0005-0000-0000-0000670B0000}"/>
    <cellStyle name="Normal 2 2 10 2 5" xfId="2715" xr:uid="{00000000-0005-0000-0000-000082070000}"/>
    <cellStyle name="Normal 2 2 10 2 5 2" xfId="9204" xr:uid="{00000000-0005-0000-0000-00006B0B0000}"/>
    <cellStyle name="Normal 2 2 10 2 5 3" xfId="17282" xr:uid="{00000000-0005-0000-0000-00006B0B0000}"/>
    <cellStyle name="Normal 2 2 10 2 6" xfId="4312" xr:uid="{00000000-0005-0000-0000-000083070000}"/>
    <cellStyle name="Normal 2 2 10 2 6 2" xfId="10699" xr:uid="{00000000-0005-0000-0000-00006C0B0000}"/>
    <cellStyle name="Normal 2 2 10 2 6 3" xfId="18777" xr:uid="{00000000-0005-0000-0000-00006C0B0000}"/>
    <cellStyle name="Normal 2 2 10 2 7" xfId="7513" xr:uid="{00000000-0005-0000-0000-00006D0B0000}"/>
    <cellStyle name="Normal 2 2 10 2 7 2" xfId="15591" xr:uid="{00000000-0005-0000-0000-00006D0B0000}"/>
    <cellStyle name="Normal 2 2 10 2 8" xfId="12484" xr:uid="{00000000-0005-0000-0000-00006E0B0000}"/>
    <cellStyle name="Normal 2 2 10 2 8 2" xfId="20553" xr:uid="{00000000-0005-0000-0000-00006E0B0000}"/>
    <cellStyle name="Normal 2 2 10 2 9" xfId="5903" xr:uid="{00000000-0005-0000-0000-0000550B0000}"/>
    <cellStyle name="Normal 2 2 10 3" xfId="1011" xr:uid="{00000000-0005-0000-0000-000084070000}"/>
    <cellStyle name="Normal 2 2 10 3 2" xfId="1657" xr:uid="{00000000-0005-0000-0000-000085070000}"/>
    <cellStyle name="Normal 2 2 10 3 2 2" xfId="3307" xr:uid="{00000000-0005-0000-0000-000086070000}"/>
    <cellStyle name="Normal 2 2 10 3 2 2 2" xfId="9766" xr:uid="{00000000-0005-0000-0000-0000710B0000}"/>
    <cellStyle name="Normal 2 2 10 3 2 2 3" xfId="17844" xr:uid="{00000000-0005-0000-0000-0000710B0000}"/>
    <cellStyle name="Normal 2 2 10 3 2 3" xfId="4970" xr:uid="{00000000-0005-0000-0000-000087070000}"/>
    <cellStyle name="Normal 2 2 10 3 2 3 2" xfId="11357" xr:uid="{00000000-0005-0000-0000-0000720B0000}"/>
    <cellStyle name="Normal 2 2 10 3 2 3 3" xfId="19435" xr:uid="{00000000-0005-0000-0000-0000720B0000}"/>
    <cellStyle name="Normal 2 2 10 3 2 4" xfId="8171" xr:uid="{00000000-0005-0000-0000-0000730B0000}"/>
    <cellStyle name="Normal 2 2 10 3 2 4 2" xfId="16249" xr:uid="{00000000-0005-0000-0000-0000730B0000}"/>
    <cellStyle name="Normal 2 2 10 3 2 5" xfId="6561" xr:uid="{00000000-0005-0000-0000-0000700B0000}"/>
    <cellStyle name="Normal 2 2 10 3 2 6" xfId="14641" xr:uid="{00000000-0005-0000-0000-0000700B0000}"/>
    <cellStyle name="Normal 2 2 10 3 3" xfId="2184" xr:uid="{00000000-0005-0000-0000-000088070000}"/>
    <cellStyle name="Normal 2 2 10 3 3 2" xfId="3834" xr:uid="{00000000-0005-0000-0000-000089070000}"/>
    <cellStyle name="Normal 2 2 10 3 3 2 2" xfId="10293" xr:uid="{00000000-0005-0000-0000-0000750B0000}"/>
    <cellStyle name="Normal 2 2 10 3 3 2 3" xfId="18371" xr:uid="{00000000-0005-0000-0000-0000750B0000}"/>
    <cellStyle name="Normal 2 2 10 3 3 3" xfId="5497" xr:uid="{00000000-0005-0000-0000-00008A070000}"/>
    <cellStyle name="Normal 2 2 10 3 3 3 2" xfId="11884" xr:uid="{00000000-0005-0000-0000-0000760B0000}"/>
    <cellStyle name="Normal 2 2 10 3 3 3 3" xfId="19962" xr:uid="{00000000-0005-0000-0000-0000760B0000}"/>
    <cellStyle name="Normal 2 2 10 3 3 4" xfId="8698" xr:uid="{00000000-0005-0000-0000-0000770B0000}"/>
    <cellStyle name="Normal 2 2 10 3 3 4 2" xfId="16776" xr:uid="{00000000-0005-0000-0000-0000770B0000}"/>
    <cellStyle name="Normal 2 2 10 3 3 5" xfId="7088" xr:uid="{00000000-0005-0000-0000-0000740B0000}"/>
    <cellStyle name="Normal 2 2 10 3 3 6" xfId="15168" xr:uid="{00000000-0005-0000-0000-0000740B0000}"/>
    <cellStyle name="Normal 2 2 10 3 4" xfId="2776" xr:uid="{00000000-0005-0000-0000-00008B070000}"/>
    <cellStyle name="Normal 2 2 10 3 4 2" xfId="9265" xr:uid="{00000000-0005-0000-0000-0000780B0000}"/>
    <cellStyle name="Normal 2 2 10 3 4 3" xfId="17343" xr:uid="{00000000-0005-0000-0000-0000780B0000}"/>
    <cellStyle name="Normal 2 2 10 3 5" xfId="4443" xr:uid="{00000000-0005-0000-0000-00008C070000}"/>
    <cellStyle name="Normal 2 2 10 3 5 2" xfId="10830" xr:uid="{00000000-0005-0000-0000-0000790B0000}"/>
    <cellStyle name="Normal 2 2 10 3 5 3" xfId="18908" xr:uid="{00000000-0005-0000-0000-0000790B0000}"/>
    <cellStyle name="Normal 2 2 10 3 6" xfId="7644" xr:uid="{00000000-0005-0000-0000-00007A0B0000}"/>
    <cellStyle name="Normal 2 2 10 3 6 2" xfId="15722" xr:uid="{00000000-0005-0000-0000-00007A0B0000}"/>
    <cellStyle name="Normal 2 2 10 3 7" xfId="13013" xr:uid="{00000000-0005-0000-0000-00007B0B0000}"/>
    <cellStyle name="Normal 2 2 10 3 7 2" xfId="21051" xr:uid="{00000000-0005-0000-0000-00007B0B0000}"/>
    <cellStyle name="Normal 2 2 10 3 8" xfId="6034" xr:uid="{00000000-0005-0000-0000-00006F0B0000}"/>
    <cellStyle name="Normal 2 2 10 3 9" xfId="14114" xr:uid="{00000000-0005-0000-0000-00006F0B0000}"/>
    <cellStyle name="Normal 2 2 10 4" xfId="1409" xr:uid="{00000000-0005-0000-0000-00008D070000}"/>
    <cellStyle name="Normal 2 2 10 4 2" xfId="3058" xr:uid="{00000000-0005-0000-0000-00008E070000}"/>
    <cellStyle name="Normal 2 2 10 4 2 2" xfId="9517" xr:uid="{00000000-0005-0000-0000-00007D0B0000}"/>
    <cellStyle name="Normal 2 2 10 4 2 3" xfId="17595" xr:uid="{00000000-0005-0000-0000-00007D0B0000}"/>
    <cellStyle name="Normal 2 2 10 4 3" xfId="4721" xr:uid="{00000000-0005-0000-0000-00008F070000}"/>
    <cellStyle name="Normal 2 2 10 4 3 2" xfId="11108" xr:uid="{00000000-0005-0000-0000-00007E0B0000}"/>
    <cellStyle name="Normal 2 2 10 4 3 3" xfId="19186" xr:uid="{00000000-0005-0000-0000-00007E0B0000}"/>
    <cellStyle name="Normal 2 2 10 4 4" xfId="7922" xr:uid="{00000000-0005-0000-0000-00007F0B0000}"/>
    <cellStyle name="Normal 2 2 10 4 4 2" xfId="16000" xr:uid="{00000000-0005-0000-0000-00007F0B0000}"/>
    <cellStyle name="Normal 2 2 10 4 5" xfId="12714" xr:uid="{00000000-0005-0000-0000-0000800B0000}"/>
    <cellStyle name="Normal 2 2 10 4 5 2" xfId="20778" xr:uid="{00000000-0005-0000-0000-0000800B0000}"/>
    <cellStyle name="Normal 2 2 10 4 6" xfId="6312" xr:uid="{00000000-0005-0000-0000-00007C0B0000}"/>
    <cellStyle name="Normal 2 2 10 4 7" xfId="14392" xr:uid="{00000000-0005-0000-0000-00007C0B0000}"/>
    <cellStyle name="Normal 2 2 10 5" xfId="1935" xr:uid="{00000000-0005-0000-0000-000090070000}"/>
    <cellStyle name="Normal 2 2 10 5 2" xfId="3585" xr:uid="{00000000-0005-0000-0000-000091070000}"/>
    <cellStyle name="Normal 2 2 10 5 2 2" xfId="10044" xr:uid="{00000000-0005-0000-0000-0000820B0000}"/>
    <cellStyle name="Normal 2 2 10 5 2 3" xfId="18122" xr:uid="{00000000-0005-0000-0000-0000820B0000}"/>
    <cellStyle name="Normal 2 2 10 5 3" xfId="5248" xr:uid="{00000000-0005-0000-0000-000092070000}"/>
    <cellStyle name="Normal 2 2 10 5 3 2" xfId="11635" xr:uid="{00000000-0005-0000-0000-0000830B0000}"/>
    <cellStyle name="Normal 2 2 10 5 3 3" xfId="19713" xr:uid="{00000000-0005-0000-0000-0000830B0000}"/>
    <cellStyle name="Normal 2 2 10 5 4" xfId="8449" xr:uid="{00000000-0005-0000-0000-0000840B0000}"/>
    <cellStyle name="Normal 2 2 10 5 4 2" xfId="16527" xr:uid="{00000000-0005-0000-0000-0000840B0000}"/>
    <cellStyle name="Normal 2 2 10 5 5" xfId="6839" xr:uid="{00000000-0005-0000-0000-0000810B0000}"/>
    <cellStyle name="Normal 2 2 10 5 6" xfId="14919" xr:uid="{00000000-0005-0000-0000-0000810B0000}"/>
    <cellStyle name="Normal 2 2 10 6" xfId="2496" xr:uid="{00000000-0005-0000-0000-000093070000}"/>
    <cellStyle name="Normal 2 2 10 6 2" xfId="9009" xr:uid="{00000000-0005-0000-0000-0000850B0000}"/>
    <cellStyle name="Normal 2 2 10 6 3" xfId="17087" xr:uid="{00000000-0005-0000-0000-0000850B0000}"/>
    <cellStyle name="Normal 2 2 10 7" xfId="4194" xr:uid="{00000000-0005-0000-0000-000094070000}"/>
    <cellStyle name="Normal 2 2 10 7 2" xfId="10581" xr:uid="{00000000-0005-0000-0000-0000860B0000}"/>
    <cellStyle name="Normal 2 2 10 7 3" xfId="18659" xr:uid="{00000000-0005-0000-0000-0000860B0000}"/>
    <cellStyle name="Normal 2 2 10 8" xfId="7395" xr:uid="{00000000-0005-0000-0000-0000870B0000}"/>
    <cellStyle name="Normal 2 2 10 8 2" xfId="15473" xr:uid="{00000000-0005-0000-0000-0000870B0000}"/>
    <cellStyle name="Normal 2 2 10 9" xfId="12201" xr:uid="{00000000-0005-0000-0000-0000880B0000}"/>
    <cellStyle name="Normal 2 2 10 9 2" xfId="20275" xr:uid="{00000000-0005-0000-0000-0000880B0000}"/>
    <cellStyle name="Normal 2 2 11" xfId="461" xr:uid="{00000000-0005-0000-0000-0000CD010000}"/>
    <cellStyle name="Normal 2 2 11 10" xfId="5786" xr:uid="{00000000-0005-0000-0000-0000890B0000}"/>
    <cellStyle name="Normal 2 2 11 11" xfId="13866" xr:uid="{00000000-0005-0000-0000-0000890B0000}"/>
    <cellStyle name="Normal 2 2 11 2" xfId="1012" xr:uid="{00000000-0005-0000-0000-000096070000}"/>
    <cellStyle name="Normal 2 2 11 2 2" xfId="1658" xr:uid="{00000000-0005-0000-0000-000097070000}"/>
    <cellStyle name="Normal 2 2 11 2 2 2" xfId="3308" xr:uid="{00000000-0005-0000-0000-000098070000}"/>
    <cellStyle name="Normal 2 2 11 2 2 2 2" xfId="9767" xr:uid="{00000000-0005-0000-0000-00008C0B0000}"/>
    <cellStyle name="Normal 2 2 11 2 2 2 3" xfId="17845" xr:uid="{00000000-0005-0000-0000-00008C0B0000}"/>
    <cellStyle name="Normal 2 2 11 2 2 3" xfId="4971" xr:uid="{00000000-0005-0000-0000-000099070000}"/>
    <cellStyle name="Normal 2 2 11 2 2 3 2" xfId="11358" xr:uid="{00000000-0005-0000-0000-00008D0B0000}"/>
    <cellStyle name="Normal 2 2 11 2 2 3 3" xfId="19436" xr:uid="{00000000-0005-0000-0000-00008D0B0000}"/>
    <cellStyle name="Normal 2 2 11 2 2 4" xfId="8172" xr:uid="{00000000-0005-0000-0000-00008E0B0000}"/>
    <cellStyle name="Normal 2 2 11 2 2 4 2" xfId="16250" xr:uid="{00000000-0005-0000-0000-00008E0B0000}"/>
    <cellStyle name="Normal 2 2 11 2 2 5" xfId="6562" xr:uid="{00000000-0005-0000-0000-00008B0B0000}"/>
    <cellStyle name="Normal 2 2 11 2 2 6" xfId="14642" xr:uid="{00000000-0005-0000-0000-00008B0B0000}"/>
    <cellStyle name="Normal 2 2 11 2 3" xfId="2185" xr:uid="{00000000-0005-0000-0000-00009A070000}"/>
    <cellStyle name="Normal 2 2 11 2 3 2" xfId="3835" xr:uid="{00000000-0005-0000-0000-00009B070000}"/>
    <cellStyle name="Normal 2 2 11 2 3 2 2" xfId="10294" xr:uid="{00000000-0005-0000-0000-0000900B0000}"/>
    <cellStyle name="Normal 2 2 11 2 3 2 3" xfId="18372" xr:uid="{00000000-0005-0000-0000-0000900B0000}"/>
    <cellStyle name="Normal 2 2 11 2 3 3" xfId="5498" xr:uid="{00000000-0005-0000-0000-00009C070000}"/>
    <cellStyle name="Normal 2 2 11 2 3 3 2" xfId="11885" xr:uid="{00000000-0005-0000-0000-0000910B0000}"/>
    <cellStyle name="Normal 2 2 11 2 3 3 3" xfId="19963" xr:uid="{00000000-0005-0000-0000-0000910B0000}"/>
    <cellStyle name="Normal 2 2 11 2 3 4" xfId="8699" xr:uid="{00000000-0005-0000-0000-0000920B0000}"/>
    <cellStyle name="Normal 2 2 11 2 3 4 2" xfId="16777" xr:uid="{00000000-0005-0000-0000-0000920B0000}"/>
    <cellStyle name="Normal 2 2 11 2 3 5" xfId="7089" xr:uid="{00000000-0005-0000-0000-00008F0B0000}"/>
    <cellStyle name="Normal 2 2 11 2 3 6" xfId="15169" xr:uid="{00000000-0005-0000-0000-00008F0B0000}"/>
    <cellStyle name="Normal 2 2 11 2 4" xfId="2777" xr:uid="{00000000-0005-0000-0000-00009D070000}"/>
    <cellStyle name="Normal 2 2 11 2 4 2" xfId="9266" xr:uid="{00000000-0005-0000-0000-0000930B0000}"/>
    <cellStyle name="Normal 2 2 11 2 4 3" xfId="17344" xr:uid="{00000000-0005-0000-0000-0000930B0000}"/>
    <cellStyle name="Normal 2 2 11 2 5" xfId="4444" xr:uid="{00000000-0005-0000-0000-00009E070000}"/>
    <cellStyle name="Normal 2 2 11 2 5 2" xfId="10831" xr:uid="{00000000-0005-0000-0000-0000940B0000}"/>
    <cellStyle name="Normal 2 2 11 2 5 3" xfId="18909" xr:uid="{00000000-0005-0000-0000-0000940B0000}"/>
    <cellStyle name="Normal 2 2 11 2 6" xfId="7645" xr:uid="{00000000-0005-0000-0000-0000950B0000}"/>
    <cellStyle name="Normal 2 2 11 2 6 2" xfId="15723" xr:uid="{00000000-0005-0000-0000-0000950B0000}"/>
    <cellStyle name="Normal 2 2 11 2 7" xfId="13014" xr:uid="{00000000-0005-0000-0000-0000960B0000}"/>
    <cellStyle name="Normal 2 2 11 2 7 2" xfId="21052" xr:uid="{00000000-0005-0000-0000-0000960B0000}"/>
    <cellStyle name="Normal 2 2 11 2 8" xfId="6035" xr:uid="{00000000-0005-0000-0000-00008A0B0000}"/>
    <cellStyle name="Normal 2 2 11 2 9" xfId="14115" xr:uid="{00000000-0005-0000-0000-00008A0B0000}"/>
    <cellStyle name="Normal 2 2 11 3" xfId="1410" xr:uid="{00000000-0005-0000-0000-00009F070000}"/>
    <cellStyle name="Normal 2 2 11 3 2" xfId="3059" xr:uid="{00000000-0005-0000-0000-0000A0070000}"/>
    <cellStyle name="Normal 2 2 11 3 2 2" xfId="9518" xr:uid="{00000000-0005-0000-0000-0000980B0000}"/>
    <cellStyle name="Normal 2 2 11 3 2 3" xfId="17596" xr:uid="{00000000-0005-0000-0000-0000980B0000}"/>
    <cellStyle name="Normal 2 2 11 3 3" xfId="4722" xr:uid="{00000000-0005-0000-0000-0000A1070000}"/>
    <cellStyle name="Normal 2 2 11 3 3 2" xfId="11109" xr:uid="{00000000-0005-0000-0000-0000990B0000}"/>
    <cellStyle name="Normal 2 2 11 3 3 3" xfId="19187" xr:uid="{00000000-0005-0000-0000-0000990B0000}"/>
    <cellStyle name="Normal 2 2 11 3 4" xfId="7923" xr:uid="{00000000-0005-0000-0000-00009A0B0000}"/>
    <cellStyle name="Normal 2 2 11 3 4 2" xfId="16001" xr:uid="{00000000-0005-0000-0000-00009A0B0000}"/>
    <cellStyle name="Normal 2 2 11 3 5" xfId="12715" xr:uid="{00000000-0005-0000-0000-00009B0B0000}"/>
    <cellStyle name="Normal 2 2 11 3 5 2" xfId="20779" xr:uid="{00000000-0005-0000-0000-00009B0B0000}"/>
    <cellStyle name="Normal 2 2 11 3 6" xfId="6313" xr:uid="{00000000-0005-0000-0000-0000970B0000}"/>
    <cellStyle name="Normal 2 2 11 3 7" xfId="14393" xr:uid="{00000000-0005-0000-0000-0000970B0000}"/>
    <cellStyle name="Normal 2 2 11 4" xfId="1936" xr:uid="{00000000-0005-0000-0000-0000A2070000}"/>
    <cellStyle name="Normal 2 2 11 4 2" xfId="3586" xr:uid="{00000000-0005-0000-0000-0000A3070000}"/>
    <cellStyle name="Normal 2 2 11 4 2 2" xfId="10045" xr:uid="{00000000-0005-0000-0000-00009D0B0000}"/>
    <cellStyle name="Normal 2 2 11 4 2 3" xfId="18123" xr:uid="{00000000-0005-0000-0000-00009D0B0000}"/>
    <cellStyle name="Normal 2 2 11 4 3" xfId="5249" xr:uid="{00000000-0005-0000-0000-0000A4070000}"/>
    <cellStyle name="Normal 2 2 11 4 3 2" xfId="11636" xr:uid="{00000000-0005-0000-0000-00009E0B0000}"/>
    <cellStyle name="Normal 2 2 11 4 3 3" xfId="19714" xr:uid="{00000000-0005-0000-0000-00009E0B0000}"/>
    <cellStyle name="Normal 2 2 11 4 4" xfId="8450" xr:uid="{00000000-0005-0000-0000-00009F0B0000}"/>
    <cellStyle name="Normal 2 2 11 4 4 2" xfId="16528" xr:uid="{00000000-0005-0000-0000-00009F0B0000}"/>
    <cellStyle name="Normal 2 2 11 4 5" xfId="6840" xr:uid="{00000000-0005-0000-0000-00009C0B0000}"/>
    <cellStyle name="Normal 2 2 11 4 6" xfId="14920" xr:uid="{00000000-0005-0000-0000-00009C0B0000}"/>
    <cellStyle name="Normal 2 2 11 5" xfId="2497" xr:uid="{00000000-0005-0000-0000-0000A5070000}"/>
    <cellStyle name="Normal 2 2 11 5 2" xfId="9010" xr:uid="{00000000-0005-0000-0000-0000A00B0000}"/>
    <cellStyle name="Normal 2 2 11 5 3" xfId="17088" xr:uid="{00000000-0005-0000-0000-0000A00B0000}"/>
    <cellStyle name="Normal 2 2 11 6" xfId="4195" xr:uid="{00000000-0005-0000-0000-0000A6070000}"/>
    <cellStyle name="Normal 2 2 11 6 2" xfId="10582" xr:uid="{00000000-0005-0000-0000-0000A10B0000}"/>
    <cellStyle name="Normal 2 2 11 6 3" xfId="18660" xr:uid="{00000000-0005-0000-0000-0000A10B0000}"/>
    <cellStyle name="Normal 2 2 11 7" xfId="7396" xr:uid="{00000000-0005-0000-0000-0000A20B0000}"/>
    <cellStyle name="Normal 2 2 11 7 2" xfId="15474" xr:uid="{00000000-0005-0000-0000-0000A20B0000}"/>
    <cellStyle name="Normal 2 2 11 8" xfId="12202" xr:uid="{00000000-0005-0000-0000-0000A30B0000}"/>
    <cellStyle name="Normal 2 2 11 8 2" xfId="20276" xr:uid="{00000000-0005-0000-0000-0000A30B0000}"/>
    <cellStyle name="Normal 2 2 11 9" xfId="13594" xr:uid="{00000000-0005-0000-0000-0000A40B0000}"/>
    <cellStyle name="Normal 2 2 11 9 2" xfId="21591" xr:uid="{00000000-0005-0000-0000-0000A40B0000}"/>
    <cellStyle name="Normal 2 2 12" xfId="462" xr:uid="{00000000-0005-0000-0000-0000CE010000}"/>
    <cellStyle name="Normal 2 2 12 10" xfId="5787" xr:uid="{00000000-0005-0000-0000-0000A50B0000}"/>
    <cellStyle name="Normal 2 2 12 11" xfId="13867" xr:uid="{00000000-0005-0000-0000-0000A50B0000}"/>
    <cellStyle name="Normal 2 2 12 2" xfId="1013" xr:uid="{00000000-0005-0000-0000-0000A8070000}"/>
    <cellStyle name="Normal 2 2 12 2 2" xfId="1659" xr:uid="{00000000-0005-0000-0000-0000A9070000}"/>
    <cellStyle name="Normal 2 2 12 2 2 2" xfId="3309" xr:uid="{00000000-0005-0000-0000-0000AA070000}"/>
    <cellStyle name="Normal 2 2 12 2 2 2 2" xfId="9768" xr:uid="{00000000-0005-0000-0000-0000A80B0000}"/>
    <cellStyle name="Normal 2 2 12 2 2 2 3" xfId="17846" xr:uid="{00000000-0005-0000-0000-0000A80B0000}"/>
    <cellStyle name="Normal 2 2 12 2 2 3" xfId="4972" xr:uid="{00000000-0005-0000-0000-0000AB070000}"/>
    <cellStyle name="Normal 2 2 12 2 2 3 2" xfId="11359" xr:uid="{00000000-0005-0000-0000-0000A90B0000}"/>
    <cellStyle name="Normal 2 2 12 2 2 3 3" xfId="19437" xr:uid="{00000000-0005-0000-0000-0000A90B0000}"/>
    <cellStyle name="Normal 2 2 12 2 2 4" xfId="8173" xr:uid="{00000000-0005-0000-0000-0000AA0B0000}"/>
    <cellStyle name="Normal 2 2 12 2 2 4 2" xfId="16251" xr:uid="{00000000-0005-0000-0000-0000AA0B0000}"/>
    <cellStyle name="Normal 2 2 12 2 2 5" xfId="6563" xr:uid="{00000000-0005-0000-0000-0000A70B0000}"/>
    <cellStyle name="Normal 2 2 12 2 2 6" xfId="14643" xr:uid="{00000000-0005-0000-0000-0000A70B0000}"/>
    <cellStyle name="Normal 2 2 12 2 3" xfId="2186" xr:uid="{00000000-0005-0000-0000-0000AC070000}"/>
    <cellStyle name="Normal 2 2 12 2 3 2" xfId="3836" xr:uid="{00000000-0005-0000-0000-0000AD070000}"/>
    <cellStyle name="Normal 2 2 12 2 3 2 2" xfId="10295" xr:uid="{00000000-0005-0000-0000-0000AC0B0000}"/>
    <cellStyle name="Normal 2 2 12 2 3 2 3" xfId="18373" xr:uid="{00000000-0005-0000-0000-0000AC0B0000}"/>
    <cellStyle name="Normal 2 2 12 2 3 3" xfId="5499" xr:uid="{00000000-0005-0000-0000-0000AE070000}"/>
    <cellStyle name="Normal 2 2 12 2 3 3 2" xfId="11886" xr:uid="{00000000-0005-0000-0000-0000AD0B0000}"/>
    <cellStyle name="Normal 2 2 12 2 3 3 3" xfId="19964" xr:uid="{00000000-0005-0000-0000-0000AD0B0000}"/>
    <cellStyle name="Normal 2 2 12 2 3 4" xfId="8700" xr:uid="{00000000-0005-0000-0000-0000AE0B0000}"/>
    <cellStyle name="Normal 2 2 12 2 3 4 2" xfId="16778" xr:uid="{00000000-0005-0000-0000-0000AE0B0000}"/>
    <cellStyle name="Normal 2 2 12 2 3 5" xfId="7090" xr:uid="{00000000-0005-0000-0000-0000AB0B0000}"/>
    <cellStyle name="Normal 2 2 12 2 3 6" xfId="15170" xr:uid="{00000000-0005-0000-0000-0000AB0B0000}"/>
    <cellStyle name="Normal 2 2 12 2 4" xfId="2778" xr:uid="{00000000-0005-0000-0000-0000AF070000}"/>
    <cellStyle name="Normal 2 2 12 2 4 2" xfId="9267" xr:uid="{00000000-0005-0000-0000-0000AF0B0000}"/>
    <cellStyle name="Normal 2 2 12 2 4 3" xfId="17345" xr:uid="{00000000-0005-0000-0000-0000AF0B0000}"/>
    <cellStyle name="Normal 2 2 12 2 5" xfId="4445" xr:uid="{00000000-0005-0000-0000-0000B0070000}"/>
    <cellStyle name="Normal 2 2 12 2 5 2" xfId="10832" xr:uid="{00000000-0005-0000-0000-0000B00B0000}"/>
    <cellStyle name="Normal 2 2 12 2 5 3" xfId="18910" xr:uid="{00000000-0005-0000-0000-0000B00B0000}"/>
    <cellStyle name="Normal 2 2 12 2 6" xfId="7646" xr:uid="{00000000-0005-0000-0000-0000B10B0000}"/>
    <cellStyle name="Normal 2 2 12 2 6 2" xfId="15724" xr:uid="{00000000-0005-0000-0000-0000B10B0000}"/>
    <cellStyle name="Normal 2 2 12 2 7" xfId="12716" xr:uid="{00000000-0005-0000-0000-0000B20B0000}"/>
    <cellStyle name="Normal 2 2 12 2 7 2" xfId="20780" xr:uid="{00000000-0005-0000-0000-0000B20B0000}"/>
    <cellStyle name="Normal 2 2 12 2 8" xfId="6036" xr:uid="{00000000-0005-0000-0000-0000A60B0000}"/>
    <cellStyle name="Normal 2 2 12 2 9" xfId="14116" xr:uid="{00000000-0005-0000-0000-0000A60B0000}"/>
    <cellStyle name="Normal 2 2 12 3" xfId="1411" xr:uid="{00000000-0005-0000-0000-0000B1070000}"/>
    <cellStyle name="Normal 2 2 12 3 2" xfId="3060" xr:uid="{00000000-0005-0000-0000-0000B2070000}"/>
    <cellStyle name="Normal 2 2 12 3 2 2" xfId="9519" xr:uid="{00000000-0005-0000-0000-0000B40B0000}"/>
    <cellStyle name="Normal 2 2 12 3 2 3" xfId="17597" xr:uid="{00000000-0005-0000-0000-0000B40B0000}"/>
    <cellStyle name="Normal 2 2 12 3 3" xfId="4723" xr:uid="{00000000-0005-0000-0000-0000B3070000}"/>
    <cellStyle name="Normal 2 2 12 3 3 2" xfId="11110" xr:uid="{00000000-0005-0000-0000-0000B50B0000}"/>
    <cellStyle name="Normal 2 2 12 3 3 3" xfId="19188" xr:uid="{00000000-0005-0000-0000-0000B50B0000}"/>
    <cellStyle name="Normal 2 2 12 3 4" xfId="7924" xr:uid="{00000000-0005-0000-0000-0000B60B0000}"/>
    <cellStyle name="Normal 2 2 12 3 4 2" xfId="16002" xr:uid="{00000000-0005-0000-0000-0000B60B0000}"/>
    <cellStyle name="Normal 2 2 12 3 5" xfId="6314" xr:uid="{00000000-0005-0000-0000-0000B30B0000}"/>
    <cellStyle name="Normal 2 2 12 3 6" xfId="14394" xr:uid="{00000000-0005-0000-0000-0000B30B0000}"/>
    <cellStyle name="Normal 2 2 12 4" xfId="1937" xr:uid="{00000000-0005-0000-0000-0000B4070000}"/>
    <cellStyle name="Normal 2 2 12 4 2" xfId="3587" xr:uid="{00000000-0005-0000-0000-0000B5070000}"/>
    <cellStyle name="Normal 2 2 12 4 2 2" xfId="10046" xr:uid="{00000000-0005-0000-0000-0000B80B0000}"/>
    <cellStyle name="Normal 2 2 12 4 2 3" xfId="18124" xr:uid="{00000000-0005-0000-0000-0000B80B0000}"/>
    <cellStyle name="Normal 2 2 12 4 3" xfId="5250" xr:uid="{00000000-0005-0000-0000-0000B6070000}"/>
    <cellStyle name="Normal 2 2 12 4 3 2" xfId="11637" xr:uid="{00000000-0005-0000-0000-0000B90B0000}"/>
    <cellStyle name="Normal 2 2 12 4 3 3" xfId="19715" xr:uid="{00000000-0005-0000-0000-0000B90B0000}"/>
    <cellStyle name="Normal 2 2 12 4 4" xfId="8451" xr:uid="{00000000-0005-0000-0000-0000BA0B0000}"/>
    <cellStyle name="Normal 2 2 12 4 4 2" xfId="16529" xr:uid="{00000000-0005-0000-0000-0000BA0B0000}"/>
    <cellStyle name="Normal 2 2 12 4 5" xfId="6841" xr:uid="{00000000-0005-0000-0000-0000B70B0000}"/>
    <cellStyle name="Normal 2 2 12 4 6" xfId="14921" xr:uid="{00000000-0005-0000-0000-0000B70B0000}"/>
    <cellStyle name="Normal 2 2 12 5" xfId="2498" xr:uid="{00000000-0005-0000-0000-0000B7070000}"/>
    <cellStyle name="Normal 2 2 12 5 2" xfId="9011" xr:uid="{00000000-0005-0000-0000-0000BB0B0000}"/>
    <cellStyle name="Normal 2 2 12 5 3" xfId="17089" xr:uid="{00000000-0005-0000-0000-0000BB0B0000}"/>
    <cellStyle name="Normal 2 2 12 6" xfId="4196" xr:uid="{00000000-0005-0000-0000-0000B8070000}"/>
    <cellStyle name="Normal 2 2 12 6 2" xfId="10583" xr:uid="{00000000-0005-0000-0000-0000BC0B0000}"/>
    <cellStyle name="Normal 2 2 12 6 3" xfId="18661" xr:uid="{00000000-0005-0000-0000-0000BC0B0000}"/>
    <cellStyle name="Normal 2 2 12 7" xfId="7397" xr:uid="{00000000-0005-0000-0000-0000BD0B0000}"/>
    <cellStyle name="Normal 2 2 12 7 2" xfId="15475" xr:uid="{00000000-0005-0000-0000-0000BD0B0000}"/>
    <cellStyle name="Normal 2 2 12 8" xfId="12203" xr:uid="{00000000-0005-0000-0000-0000BE0B0000}"/>
    <cellStyle name="Normal 2 2 12 8 2" xfId="20277" xr:uid="{00000000-0005-0000-0000-0000BE0B0000}"/>
    <cellStyle name="Normal 2 2 12 9" xfId="13595" xr:uid="{00000000-0005-0000-0000-0000BF0B0000}"/>
    <cellStyle name="Normal 2 2 12 9 2" xfId="21592" xr:uid="{00000000-0005-0000-0000-0000BF0B0000}"/>
    <cellStyle name="Normal 2 2 13" xfId="463" xr:uid="{00000000-0005-0000-0000-0000CF010000}"/>
    <cellStyle name="Normal 2 2 13 10" xfId="13974" xr:uid="{00000000-0005-0000-0000-0000C00B0000}"/>
    <cellStyle name="Normal 2 2 13 2" xfId="1518" xr:uid="{00000000-0005-0000-0000-0000BA070000}"/>
    <cellStyle name="Normal 2 2 13 2 2" xfId="3167" xr:uid="{00000000-0005-0000-0000-0000BB070000}"/>
    <cellStyle name="Normal 2 2 13 2 2 2" xfId="9626" xr:uid="{00000000-0005-0000-0000-0000C20B0000}"/>
    <cellStyle name="Normal 2 2 13 2 2 3" xfId="17704" xr:uid="{00000000-0005-0000-0000-0000C20B0000}"/>
    <cellStyle name="Normal 2 2 13 2 3" xfId="4830" xr:uid="{00000000-0005-0000-0000-0000BC070000}"/>
    <cellStyle name="Normal 2 2 13 2 3 2" xfId="11217" xr:uid="{00000000-0005-0000-0000-0000C30B0000}"/>
    <cellStyle name="Normal 2 2 13 2 3 3" xfId="19295" xr:uid="{00000000-0005-0000-0000-0000C30B0000}"/>
    <cellStyle name="Normal 2 2 13 2 4" xfId="8031" xr:uid="{00000000-0005-0000-0000-0000C40B0000}"/>
    <cellStyle name="Normal 2 2 13 2 4 2" xfId="16109" xr:uid="{00000000-0005-0000-0000-0000C40B0000}"/>
    <cellStyle name="Normal 2 2 13 2 5" xfId="13015" xr:uid="{00000000-0005-0000-0000-0000C50B0000}"/>
    <cellStyle name="Normal 2 2 13 2 5 2" xfId="21053" xr:uid="{00000000-0005-0000-0000-0000C50B0000}"/>
    <cellStyle name="Normal 2 2 13 2 6" xfId="6421" xr:uid="{00000000-0005-0000-0000-0000C10B0000}"/>
    <cellStyle name="Normal 2 2 13 2 7" xfId="14501" xr:uid="{00000000-0005-0000-0000-0000C10B0000}"/>
    <cellStyle name="Normal 2 2 13 3" xfId="2044" xr:uid="{00000000-0005-0000-0000-0000BD070000}"/>
    <cellStyle name="Normal 2 2 13 3 2" xfId="3694" xr:uid="{00000000-0005-0000-0000-0000BE070000}"/>
    <cellStyle name="Normal 2 2 13 3 2 2" xfId="10153" xr:uid="{00000000-0005-0000-0000-0000C70B0000}"/>
    <cellStyle name="Normal 2 2 13 3 2 3" xfId="18231" xr:uid="{00000000-0005-0000-0000-0000C70B0000}"/>
    <cellStyle name="Normal 2 2 13 3 3" xfId="5357" xr:uid="{00000000-0005-0000-0000-0000BF070000}"/>
    <cellStyle name="Normal 2 2 13 3 3 2" xfId="11744" xr:uid="{00000000-0005-0000-0000-0000C80B0000}"/>
    <cellStyle name="Normal 2 2 13 3 3 3" xfId="19822" xr:uid="{00000000-0005-0000-0000-0000C80B0000}"/>
    <cellStyle name="Normal 2 2 13 3 4" xfId="8558" xr:uid="{00000000-0005-0000-0000-0000C90B0000}"/>
    <cellStyle name="Normal 2 2 13 3 4 2" xfId="16636" xr:uid="{00000000-0005-0000-0000-0000C90B0000}"/>
    <cellStyle name="Normal 2 2 13 3 5" xfId="6948" xr:uid="{00000000-0005-0000-0000-0000C60B0000}"/>
    <cellStyle name="Normal 2 2 13 3 6" xfId="15028" xr:uid="{00000000-0005-0000-0000-0000C60B0000}"/>
    <cellStyle name="Normal 2 2 13 4" xfId="2499" xr:uid="{00000000-0005-0000-0000-0000C0070000}"/>
    <cellStyle name="Normal 2 2 13 4 2" xfId="9012" xr:uid="{00000000-0005-0000-0000-0000CA0B0000}"/>
    <cellStyle name="Normal 2 2 13 4 3" xfId="17090" xr:uid="{00000000-0005-0000-0000-0000CA0B0000}"/>
    <cellStyle name="Normal 2 2 13 5" xfId="4303" xr:uid="{00000000-0005-0000-0000-0000C1070000}"/>
    <cellStyle name="Normal 2 2 13 5 2" xfId="10690" xr:uid="{00000000-0005-0000-0000-0000CB0B0000}"/>
    <cellStyle name="Normal 2 2 13 5 3" xfId="18768" xr:uid="{00000000-0005-0000-0000-0000CB0B0000}"/>
    <cellStyle name="Normal 2 2 13 6" xfId="7504" xr:uid="{00000000-0005-0000-0000-0000CC0B0000}"/>
    <cellStyle name="Normal 2 2 13 6 2" xfId="15582" xr:uid="{00000000-0005-0000-0000-0000CC0B0000}"/>
    <cellStyle name="Normal 2 2 13 7" xfId="12204" xr:uid="{00000000-0005-0000-0000-0000CD0B0000}"/>
    <cellStyle name="Normal 2 2 13 7 2" xfId="20278" xr:uid="{00000000-0005-0000-0000-0000CD0B0000}"/>
    <cellStyle name="Normal 2 2 13 8" xfId="13596" xr:uid="{00000000-0005-0000-0000-0000CE0B0000}"/>
    <cellStyle name="Normal 2 2 13 8 2" xfId="21593" xr:uid="{00000000-0005-0000-0000-0000CE0B0000}"/>
    <cellStyle name="Normal 2 2 13 9" xfId="5894" xr:uid="{00000000-0005-0000-0000-0000C00B0000}"/>
    <cellStyle name="Normal 2 2 14" xfId="1102" xr:uid="{00000000-0005-0000-0000-0000C2070000}"/>
    <cellStyle name="Normal 2 2 14 2" xfId="1760" xr:uid="{00000000-0005-0000-0000-0000C3070000}"/>
    <cellStyle name="Normal 2 2 14 2 2" xfId="3410" xr:uid="{00000000-0005-0000-0000-0000C4070000}"/>
    <cellStyle name="Normal 2 2 14 2 2 2" xfId="9869" xr:uid="{00000000-0005-0000-0000-0000D10B0000}"/>
    <cellStyle name="Normal 2 2 14 2 2 3" xfId="17947" xr:uid="{00000000-0005-0000-0000-0000D10B0000}"/>
    <cellStyle name="Normal 2 2 14 2 3" xfId="5073" xr:uid="{00000000-0005-0000-0000-0000C5070000}"/>
    <cellStyle name="Normal 2 2 14 2 3 2" xfId="11460" xr:uid="{00000000-0005-0000-0000-0000D20B0000}"/>
    <cellStyle name="Normal 2 2 14 2 3 3" xfId="19538" xr:uid="{00000000-0005-0000-0000-0000D20B0000}"/>
    <cellStyle name="Normal 2 2 14 2 4" xfId="8274" xr:uid="{00000000-0005-0000-0000-0000D30B0000}"/>
    <cellStyle name="Normal 2 2 14 2 4 2" xfId="16352" xr:uid="{00000000-0005-0000-0000-0000D30B0000}"/>
    <cellStyle name="Normal 2 2 14 2 5" xfId="6664" xr:uid="{00000000-0005-0000-0000-0000D00B0000}"/>
    <cellStyle name="Normal 2 2 14 2 6" xfId="14744" xr:uid="{00000000-0005-0000-0000-0000D00B0000}"/>
    <cellStyle name="Normal 2 2 14 3" xfId="2287" xr:uid="{00000000-0005-0000-0000-0000C6070000}"/>
    <cellStyle name="Normal 2 2 14 3 2" xfId="3937" xr:uid="{00000000-0005-0000-0000-0000C7070000}"/>
    <cellStyle name="Normal 2 2 14 3 2 2" xfId="10396" xr:uid="{00000000-0005-0000-0000-0000D50B0000}"/>
    <cellStyle name="Normal 2 2 14 3 2 3" xfId="18474" xr:uid="{00000000-0005-0000-0000-0000D50B0000}"/>
    <cellStyle name="Normal 2 2 14 3 3" xfId="5600" xr:uid="{00000000-0005-0000-0000-0000C8070000}"/>
    <cellStyle name="Normal 2 2 14 3 3 2" xfId="11987" xr:uid="{00000000-0005-0000-0000-0000D60B0000}"/>
    <cellStyle name="Normal 2 2 14 3 3 3" xfId="20065" xr:uid="{00000000-0005-0000-0000-0000D60B0000}"/>
    <cellStyle name="Normal 2 2 14 3 4" xfId="8801" xr:uid="{00000000-0005-0000-0000-0000D70B0000}"/>
    <cellStyle name="Normal 2 2 14 3 4 2" xfId="16879" xr:uid="{00000000-0005-0000-0000-0000D70B0000}"/>
    <cellStyle name="Normal 2 2 14 3 5" xfId="7191" xr:uid="{00000000-0005-0000-0000-0000D40B0000}"/>
    <cellStyle name="Normal 2 2 14 3 6" xfId="15271" xr:uid="{00000000-0005-0000-0000-0000D40B0000}"/>
    <cellStyle name="Normal 2 2 14 4" xfId="2853" xr:uid="{00000000-0005-0000-0000-0000C9070000}"/>
    <cellStyle name="Normal 2 2 14 4 2" xfId="9342" xr:uid="{00000000-0005-0000-0000-0000D80B0000}"/>
    <cellStyle name="Normal 2 2 14 4 3" xfId="17420" xr:uid="{00000000-0005-0000-0000-0000D80B0000}"/>
    <cellStyle name="Normal 2 2 14 5" xfId="4546" xr:uid="{00000000-0005-0000-0000-0000CA070000}"/>
    <cellStyle name="Normal 2 2 14 5 2" xfId="10933" xr:uid="{00000000-0005-0000-0000-0000D90B0000}"/>
    <cellStyle name="Normal 2 2 14 5 3" xfId="19011" xr:uid="{00000000-0005-0000-0000-0000D90B0000}"/>
    <cellStyle name="Normal 2 2 14 6" xfId="7747" xr:uid="{00000000-0005-0000-0000-0000DA0B0000}"/>
    <cellStyle name="Normal 2 2 14 6 2" xfId="15825" xr:uid="{00000000-0005-0000-0000-0000DA0B0000}"/>
    <cellStyle name="Normal 2 2 14 7" xfId="13016" xr:uid="{00000000-0005-0000-0000-0000DB0B0000}"/>
    <cellStyle name="Normal 2 2 14 7 2" xfId="21054" xr:uid="{00000000-0005-0000-0000-0000DB0B0000}"/>
    <cellStyle name="Normal 2 2 14 8" xfId="6137" xr:uid="{00000000-0005-0000-0000-0000CF0B0000}"/>
    <cellStyle name="Normal 2 2 14 9" xfId="14217" xr:uid="{00000000-0005-0000-0000-0000CF0B0000}"/>
    <cellStyle name="Normal 2 2 15" xfId="911" xr:uid="{00000000-0005-0000-0000-0000CB070000}"/>
    <cellStyle name="Normal 2 2 15 2" xfId="2703" xr:uid="{00000000-0005-0000-0000-0000CC070000}"/>
    <cellStyle name="Normal 2 2 15 2 2" xfId="9194" xr:uid="{00000000-0005-0000-0000-0000DD0B0000}"/>
    <cellStyle name="Normal 2 2 15 2 3" xfId="17272" xr:uid="{00000000-0005-0000-0000-0000DD0B0000}"/>
    <cellStyle name="Normal 2 2 15 3" xfId="4142" xr:uid="{00000000-0005-0000-0000-0000CD070000}"/>
    <cellStyle name="Normal 2 2 15 3 2" xfId="10529" xr:uid="{00000000-0005-0000-0000-0000DE0B0000}"/>
    <cellStyle name="Normal 2 2 15 3 3" xfId="18607" xr:uid="{00000000-0005-0000-0000-0000DE0B0000}"/>
    <cellStyle name="Normal 2 2 15 4" xfId="7343" xr:uid="{00000000-0005-0000-0000-0000DF0B0000}"/>
    <cellStyle name="Normal 2 2 15 4 2" xfId="15421" xr:uid="{00000000-0005-0000-0000-0000DF0B0000}"/>
    <cellStyle name="Normal 2 2 15 5" xfId="12662" xr:uid="{00000000-0005-0000-0000-0000E00B0000}"/>
    <cellStyle name="Normal 2 2 15 5 2" xfId="20726" xr:uid="{00000000-0005-0000-0000-0000E00B0000}"/>
    <cellStyle name="Normal 2 2 15 6" xfId="5733" xr:uid="{00000000-0005-0000-0000-0000DC0B0000}"/>
    <cellStyle name="Normal 2 2 15 7" xfId="13813" xr:uid="{00000000-0005-0000-0000-0000DC0B0000}"/>
    <cellStyle name="Normal 2 2 16" xfId="1357" xr:uid="{00000000-0005-0000-0000-0000CE070000}"/>
    <cellStyle name="Normal 2 2 16 2" xfId="3006" xr:uid="{00000000-0005-0000-0000-0000CF070000}"/>
    <cellStyle name="Normal 2 2 16 2 2" xfId="9465" xr:uid="{00000000-0005-0000-0000-0000E20B0000}"/>
    <cellStyle name="Normal 2 2 16 2 3" xfId="17543" xr:uid="{00000000-0005-0000-0000-0000E20B0000}"/>
    <cellStyle name="Normal 2 2 16 3" xfId="4669" xr:uid="{00000000-0005-0000-0000-0000D0070000}"/>
    <cellStyle name="Normal 2 2 16 3 2" xfId="11056" xr:uid="{00000000-0005-0000-0000-0000E30B0000}"/>
    <cellStyle name="Normal 2 2 16 3 3" xfId="19134" xr:uid="{00000000-0005-0000-0000-0000E30B0000}"/>
    <cellStyle name="Normal 2 2 16 4" xfId="7870" xr:uid="{00000000-0005-0000-0000-0000E40B0000}"/>
    <cellStyle name="Normal 2 2 16 4 2" xfId="15948" xr:uid="{00000000-0005-0000-0000-0000E40B0000}"/>
    <cellStyle name="Normal 2 2 16 5" xfId="6260" xr:uid="{00000000-0005-0000-0000-0000E10B0000}"/>
    <cellStyle name="Normal 2 2 16 6" xfId="14340" xr:uid="{00000000-0005-0000-0000-0000E10B0000}"/>
    <cellStyle name="Normal 2 2 17" xfId="1883" xr:uid="{00000000-0005-0000-0000-0000D1070000}"/>
    <cellStyle name="Normal 2 2 17 2" xfId="3533" xr:uid="{00000000-0005-0000-0000-0000D2070000}"/>
    <cellStyle name="Normal 2 2 17 2 2" xfId="9992" xr:uid="{00000000-0005-0000-0000-0000E60B0000}"/>
    <cellStyle name="Normal 2 2 17 2 3" xfId="18070" xr:uid="{00000000-0005-0000-0000-0000E60B0000}"/>
    <cellStyle name="Normal 2 2 17 3" xfId="5196" xr:uid="{00000000-0005-0000-0000-0000D3070000}"/>
    <cellStyle name="Normal 2 2 17 3 2" xfId="11583" xr:uid="{00000000-0005-0000-0000-0000E70B0000}"/>
    <cellStyle name="Normal 2 2 17 3 3" xfId="19661" xr:uid="{00000000-0005-0000-0000-0000E70B0000}"/>
    <cellStyle name="Normal 2 2 17 4" xfId="8397" xr:uid="{00000000-0005-0000-0000-0000E80B0000}"/>
    <cellStyle name="Normal 2 2 17 4 2" xfId="16475" xr:uid="{00000000-0005-0000-0000-0000E80B0000}"/>
    <cellStyle name="Normal 2 2 17 5" xfId="6787" xr:uid="{00000000-0005-0000-0000-0000E50B0000}"/>
    <cellStyle name="Normal 2 2 17 6" xfId="14867" xr:uid="{00000000-0005-0000-0000-0000E50B0000}"/>
    <cellStyle name="Normal 2 2 18" xfId="2495" xr:uid="{00000000-0005-0000-0000-0000D4070000}"/>
    <cellStyle name="Normal 2 2 18 2" xfId="9008" xr:uid="{00000000-0005-0000-0000-0000E90B0000}"/>
    <cellStyle name="Normal 2 2 18 3" xfId="17086" xr:uid="{00000000-0005-0000-0000-0000E90B0000}"/>
    <cellStyle name="Normal 2 2 19" xfId="903" xr:uid="{00000000-0005-0000-0000-0000D5070000}"/>
    <cellStyle name="Normal 2 2 19 2" xfId="7335" xr:uid="{00000000-0005-0000-0000-0000EA0B0000}"/>
    <cellStyle name="Normal 2 2 19 3" xfId="15413" xr:uid="{00000000-0005-0000-0000-0000EA0B0000}"/>
    <cellStyle name="Normal 2 2 2" xfId="464" xr:uid="{00000000-0005-0000-0000-0000D0010000}"/>
    <cellStyle name="Normal 2 2 20" xfId="4134" xr:uid="{00000000-0005-0000-0000-0000D7070000}"/>
    <cellStyle name="Normal 2 2 20 2" xfId="10521" xr:uid="{00000000-0005-0000-0000-0000EC0B0000}"/>
    <cellStyle name="Normal 2 2 20 3" xfId="18599" xr:uid="{00000000-0005-0000-0000-0000EC0B0000}"/>
    <cellStyle name="Normal 2 2 21" xfId="7315" xr:uid="{00000000-0005-0000-0000-0000ED0B0000}"/>
    <cellStyle name="Normal 2 2 21 2" xfId="15394" xr:uid="{00000000-0005-0000-0000-0000ED0B0000}"/>
    <cellStyle name="Normal 2 2 22" xfId="12200" xr:uid="{00000000-0005-0000-0000-0000EE0B0000}"/>
    <cellStyle name="Normal 2 2 22 2" xfId="20274" xr:uid="{00000000-0005-0000-0000-0000EE0B0000}"/>
    <cellStyle name="Normal 2 2 23" xfId="13592" xr:uid="{00000000-0005-0000-0000-0000EF0B0000}"/>
    <cellStyle name="Normal 2 2 23 2" xfId="21589" xr:uid="{00000000-0005-0000-0000-0000EF0B0000}"/>
    <cellStyle name="Normal 2 2 24" xfId="5725" xr:uid="{00000000-0005-0000-0000-0000520B0000}"/>
    <cellStyle name="Normal 2 2 25" xfId="13805" xr:uid="{00000000-0005-0000-0000-0000520B0000}"/>
    <cellStyle name="Normal 2 2 3" xfId="465" xr:uid="{00000000-0005-0000-0000-0000D1010000}"/>
    <cellStyle name="Normal 2 2 4" xfId="466" xr:uid="{00000000-0005-0000-0000-0000D2010000}"/>
    <cellStyle name="Normal 2 2 4 10" xfId="1110" xr:uid="{00000000-0005-0000-0000-0000DA070000}"/>
    <cellStyle name="Normal 2 2 4 10 2" xfId="1768" xr:uid="{00000000-0005-0000-0000-0000DB070000}"/>
    <cellStyle name="Normal 2 2 4 10 2 2" xfId="3418" xr:uid="{00000000-0005-0000-0000-0000DC070000}"/>
    <cellStyle name="Normal 2 2 4 10 2 2 2" xfId="9877" xr:uid="{00000000-0005-0000-0000-0000F40B0000}"/>
    <cellStyle name="Normal 2 2 4 10 2 2 3" xfId="17955" xr:uid="{00000000-0005-0000-0000-0000F40B0000}"/>
    <cellStyle name="Normal 2 2 4 10 2 3" xfId="5081" xr:uid="{00000000-0005-0000-0000-0000DD070000}"/>
    <cellStyle name="Normal 2 2 4 10 2 3 2" xfId="11468" xr:uid="{00000000-0005-0000-0000-0000F50B0000}"/>
    <cellStyle name="Normal 2 2 4 10 2 3 3" xfId="19546" xr:uid="{00000000-0005-0000-0000-0000F50B0000}"/>
    <cellStyle name="Normal 2 2 4 10 2 4" xfId="8282" xr:uid="{00000000-0005-0000-0000-0000F60B0000}"/>
    <cellStyle name="Normal 2 2 4 10 2 4 2" xfId="16360" xr:uid="{00000000-0005-0000-0000-0000F60B0000}"/>
    <cellStyle name="Normal 2 2 4 10 2 5" xfId="6672" xr:uid="{00000000-0005-0000-0000-0000F30B0000}"/>
    <cellStyle name="Normal 2 2 4 10 2 6" xfId="14752" xr:uid="{00000000-0005-0000-0000-0000F30B0000}"/>
    <cellStyle name="Normal 2 2 4 10 3" xfId="2295" xr:uid="{00000000-0005-0000-0000-0000DE070000}"/>
    <cellStyle name="Normal 2 2 4 10 3 2" xfId="3945" xr:uid="{00000000-0005-0000-0000-0000DF070000}"/>
    <cellStyle name="Normal 2 2 4 10 3 2 2" xfId="10404" xr:uid="{00000000-0005-0000-0000-0000F80B0000}"/>
    <cellStyle name="Normal 2 2 4 10 3 2 3" xfId="18482" xr:uid="{00000000-0005-0000-0000-0000F80B0000}"/>
    <cellStyle name="Normal 2 2 4 10 3 3" xfId="5608" xr:uid="{00000000-0005-0000-0000-0000E0070000}"/>
    <cellStyle name="Normal 2 2 4 10 3 3 2" xfId="11995" xr:uid="{00000000-0005-0000-0000-0000F90B0000}"/>
    <cellStyle name="Normal 2 2 4 10 3 3 3" xfId="20073" xr:uid="{00000000-0005-0000-0000-0000F90B0000}"/>
    <cellStyle name="Normal 2 2 4 10 3 4" xfId="8809" xr:uid="{00000000-0005-0000-0000-0000FA0B0000}"/>
    <cellStyle name="Normal 2 2 4 10 3 4 2" xfId="16887" xr:uid="{00000000-0005-0000-0000-0000FA0B0000}"/>
    <cellStyle name="Normal 2 2 4 10 3 5" xfId="7199" xr:uid="{00000000-0005-0000-0000-0000F70B0000}"/>
    <cellStyle name="Normal 2 2 4 10 3 6" xfId="15279" xr:uid="{00000000-0005-0000-0000-0000F70B0000}"/>
    <cellStyle name="Normal 2 2 4 10 4" xfId="2861" xr:uid="{00000000-0005-0000-0000-0000E1070000}"/>
    <cellStyle name="Normal 2 2 4 10 4 2" xfId="9350" xr:uid="{00000000-0005-0000-0000-0000FB0B0000}"/>
    <cellStyle name="Normal 2 2 4 10 4 3" xfId="17428" xr:uid="{00000000-0005-0000-0000-0000FB0B0000}"/>
    <cellStyle name="Normal 2 2 4 10 5" xfId="4554" xr:uid="{00000000-0005-0000-0000-0000E2070000}"/>
    <cellStyle name="Normal 2 2 4 10 5 2" xfId="10941" xr:uid="{00000000-0005-0000-0000-0000FC0B0000}"/>
    <cellStyle name="Normal 2 2 4 10 5 3" xfId="19019" xr:uid="{00000000-0005-0000-0000-0000FC0B0000}"/>
    <cellStyle name="Normal 2 2 4 10 6" xfId="7755" xr:uid="{00000000-0005-0000-0000-0000FD0B0000}"/>
    <cellStyle name="Normal 2 2 4 10 6 2" xfId="15833" xr:uid="{00000000-0005-0000-0000-0000FD0B0000}"/>
    <cellStyle name="Normal 2 2 4 10 7" xfId="13017" xr:uid="{00000000-0005-0000-0000-0000FE0B0000}"/>
    <cellStyle name="Normal 2 2 4 10 7 2" xfId="21055" xr:uid="{00000000-0005-0000-0000-0000FE0B0000}"/>
    <cellStyle name="Normal 2 2 4 10 8" xfId="6145" xr:uid="{00000000-0005-0000-0000-0000F20B0000}"/>
    <cellStyle name="Normal 2 2 4 10 9" xfId="14225" xr:uid="{00000000-0005-0000-0000-0000F20B0000}"/>
    <cellStyle name="Normal 2 2 4 11" xfId="1412" xr:uid="{00000000-0005-0000-0000-0000E3070000}"/>
    <cellStyle name="Normal 2 2 4 11 2" xfId="3061" xr:uid="{00000000-0005-0000-0000-0000E4070000}"/>
    <cellStyle name="Normal 2 2 4 11 2 2" xfId="9520" xr:uid="{00000000-0005-0000-0000-0000000C0000}"/>
    <cellStyle name="Normal 2 2 4 11 2 3" xfId="17598" xr:uid="{00000000-0005-0000-0000-0000000C0000}"/>
    <cellStyle name="Normal 2 2 4 11 3" xfId="4724" xr:uid="{00000000-0005-0000-0000-0000E5070000}"/>
    <cellStyle name="Normal 2 2 4 11 3 2" xfId="11111" xr:uid="{00000000-0005-0000-0000-0000010C0000}"/>
    <cellStyle name="Normal 2 2 4 11 3 3" xfId="19189" xr:uid="{00000000-0005-0000-0000-0000010C0000}"/>
    <cellStyle name="Normal 2 2 4 11 4" xfId="7925" xr:uid="{00000000-0005-0000-0000-0000020C0000}"/>
    <cellStyle name="Normal 2 2 4 11 4 2" xfId="16003" xr:uid="{00000000-0005-0000-0000-0000020C0000}"/>
    <cellStyle name="Normal 2 2 4 11 5" xfId="12717" xr:uid="{00000000-0005-0000-0000-0000030C0000}"/>
    <cellStyle name="Normal 2 2 4 11 5 2" xfId="20781" xr:uid="{00000000-0005-0000-0000-0000030C0000}"/>
    <cellStyle name="Normal 2 2 4 11 6" xfId="6315" xr:uid="{00000000-0005-0000-0000-0000FF0B0000}"/>
    <cellStyle name="Normal 2 2 4 11 7" xfId="14395" xr:uid="{00000000-0005-0000-0000-0000FF0B0000}"/>
    <cellStyle name="Normal 2 2 4 12" xfId="1938" xr:uid="{00000000-0005-0000-0000-0000E6070000}"/>
    <cellStyle name="Normal 2 2 4 12 2" xfId="3588" xr:uid="{00000000-0005-0000-0000-0000E7070000}"/>
    <cellStyle name="Normal 2 2 4 12 2 2" xfId="10047" xr:uid="{00000000-0005-0000-0000-0000050C0000}"/>
    <cellStyle name="Normal 2 2 4 12 2 3" xfId="18125" xr:uid="{00000000-0005-0000-0000-0000050C0000}"/>
    <cellStyle name="Normal 2 2 4 12 3" xfId="5251" xr:uid="{00000000-0005-0000-0000-0000E8070000}"/>
    <cellStyle name="Normal 2 2 4 12 3 2" xfId="11638" xr:uid="{00000000-0005-0000-0000-0000060C0000}"/>
    <cellStyle name="Normal 2 2 4 12 3 3" xfId="19716" xr:uid="{00000000-0005-0000-0000-0000060C0000}"/>
    <cellStyle name="Normal 2 2 4 12 4" xfId="8452" xr:uid="{00000000-0005-0000-0000-0000070C0000}"/>
    <cellStyle name="Normal 2 2 4 12 4 2" xfId="16530" xr:uid="{00000000-0005-0000-0000-0000070C0000}"/>
    <cellStyle name="Normal 2 2 4 12 5" xfId="6842" xr:uid="{00000000-0005-0000-0000-0000040C0000}"/>
    <cellStyle name="Normal 2 2 4 12 6" xfId="14922" xr:uid="{00000000-0005-0000-0000-0000040C0000}"/>
    <cellStyle name="Normal 2 2 4 13" xfId="2500" xr:uid="{00000000-0005-0000-0000-0000E9070000}"/>
    <cellStyle name="Normal 2 2 4 13 2" xfId="9013" xr:uid="{00000000-0005-0000-0000-0000080C0000}"/>
    <cellStyle name="Normal 2 2 4 13 3" xfId="17091" xr:uid="{00000000-0005-0000-0000-0000080C0000}"/>
    <cellStyle name="Normal 2 2 4 14" xfId="921" xr:uid="{00000000-0005-0000-0000-0000EA070000}"/>
    <cellStyle name="Normal 2 2 4 14 2" xfId="7398" xr:uid="{00000000-0005-0000-0000-0000090C0000}"/>
    <cellStyle name="Normal 2 2 4 14 3" xfId="15476" xr:uid="{00000000-0005-0000-0000-0000090C0000}"/>
    <cellStyle name="Normal 2 2 4 15" xfId="4197" xr:uid="{00000000-0005-0000-0000-0000EB070000}"/>
    <cellStyle name="Normal 2 2 4 15 2" xfId="10584" xr:uid="{00000000-0005-0000-0000-00000A0C0000}"/>
    <cellStyle name="Normal 2 2 4 15 3" xfId="18662" xr:uid="{00000000-0005-0000-0000-00000A0C0000}"/>
    <cellStyle name="Normal 2 2 4 16" xfId="7324" xr:uid="{00000000-0005-0000-0000-00000B0C0000}"/>
    <cellStyle name="Normal 2 2 4 16 2" xfId="15403" xr:uid="{00000000-0005-0000-0000-00000B0C0000}"/>
    <cellStyle name="Normal 2 2 4 17" xfId="12205" xr:uid="{00000000-0005-0000-0000-00000C0C0000}"/>
    <cellStyle name="Normal 2 2 4 17 2" xfId="20279" xr:uid="{00000000-0005-0000-0000-00000C0C0000}"/>
    <cellStyle name="Normal 2 2 4 18" xfId="13597" xr:uid="{00000000-0005-0000-0000-00000D0C0000}"/>
    <cellStyle name="Normal 2 2 4 18 2" xfId="21594" xr:uid="{00000000-0005-0000-0000-00000D0C0000}"/>
    <cellStyle name="Normal 2 2 4 19" xfId="5788" xr:uid="{00000000-0005-0000-0000-0000F10B0000}"/>
    <cellStyle name="Normal 2 2 4 2" xfId="467" xr:uid="{00000000-0005-0000-0000-0000D3010000}"/>
    <cellStyle name="Normal 2 2 4 2 10" xfId="13598" xr:uid="{00000000-0005-0000-0000-00000F0C0000}"/>
    <cellStyle name="Normal 2 2 4 2 10 2" xfId="21595" xr:uid="{00000000-0005-0000-0000-00000F0C0000}"/>
    <cellStyle name="Normal 2 2 4 2 11" xfId="5789" xr:uid="{00000000-0005-0000-0000-00000E0C0000}"/>
    <cellStyle name="Normal 2 2 4 2 12" xfId="13869" xr:uid="{00000000-0005-0000-0000-00000E0C0000}"/>
    <cellStyle name="Normal 2 2 4 2 2" xfId="468" xr:uid="{00000000-0005-0000-0000-0000D4010000}"/>
    <cellStyle name="Normal 2 2 4 2 2 10" xfId="5981" xr:uid="{00000000-0005-0000-0000-0000100C0000}"/>
    <cellStyle name="Normal 2 2 4 2 2 11" xfId="14061" xr:uid="{00000000-0005-0000-0000-0000100C0000}"/>
    <cellStyle name="Normal 2 2 4 2 2 2" xfId="1153" xr:uid="{00000000-0005-0000-0000-0000EE070000}"/>
    <cellStyle name="Normal 2 2 4 2 2 2 2" xfId="1811" xr:uid="{00000000-0005-0000-0000-0000EF070000}"/>
    <cellStyle name="Normal 2 2 4 2 2 2 2 2" xfId="3461" xr:uid="{00000000-0005-0000-0000-0000F0070000}"/>
    <cellStyle name="Normal 2 2 4 2 2 2 2 2 2" xfId="13020" xr:uid="{00000000-0005-0000-0000-0000140C0000}"/>
    <cellStyle name="Normal 2 2 4 2 2 2 2 2 2 2" xfId="21058" xr:uid="{00000000-0005-0000-0000-0000140C0000}"/>
    <cellStyle name="Normal 2 2 4 2 2 2 2 2 3" xfId="9920" xr:uid="{00000000-0005-0000-0000-0000130C0000}"/>
    <cellStyle name="Normal 2 2 4 2 2 2 2 2 4" xfId="17998" xr:uid="{00000000-0005-0000-0000-0000130C0000}"/>
    <cellStyle name="Normal 2 2 4 2 2 2 2 3" xfId="5124" xr:uid="{00000000-0005-0000-0000-0000F1070000}"/>
    <cellStyle name="Normal 2 2 4 2 2 2 2 3 2" xfId="11511" xr:uid="{00000000-0005-0000-0000-0000150C0000}"/>
    <cellStyle name="Normal 2 2 4 2 2 2 2 3 3" xfId="19589" xr:uid="{00000000-0005-0000-0000-0000150C0000}"/>
    <cellStyle name="Normal 2 2 4 2 2 2 2 4" xfId="8325" xr:uid="{00000000-0005-0000-0000-0000160C0000}"/>
    <cellStyle name="Normal 2 2 4 2 2 2 2 4 2" xfId="16403" xr:uid="{00000000-0005-0000-0000-0000160C0000}"/>
    <cellStyle name="Normal 2 2 4 2 2 2 2 5" xfId="12487" xr:uid="{00000000-0005-0000-0000-0000170C0000}"/>
    <cellStyle name="Normal 2 2 4 2 2 2 2 5 2" xfId="20556" xr:uid="{00000000-0005-0000-0000-0000170C0000}"/>
    <cellStyle name="Normal 2 2 4 2 2 2 2 6" xfId="6715" xr:uid="{00000000-0005-0000-0000-0000120C0000}"/>
    <cellStyle name="Normal 2 2 4 2 2 2 2 7" xfId="14795" xr:uid="{00000000-0005-0000-0000-0000120C0000}"/>
    <cellStyle name="Normal 2 2 4 2 2 2 3" xfId="2338" xr:uid="{00000000-0005-0000-0000-0000F2070000}"/>
    <cellStyle name="Normal 2 2 4 2 2 2 3 2" xfId="3988" xr:uid="{00000000-0005-0000-0000-0000F3070000}"/>
    <cellStyle name="Normal 2 2 4 2 2 2 3 2 2" xfId="10447" xr:uid="{00000000-0005-0000-0000-0000190C0000}"/>
    <cellStyle name="Normal 2 2 4 2 2 2 3 2 3" xfId="18525" xr:uid="{00000000-0005-0000-0000-0000190C0000}"/>
    <cellStyle name="Normal 2 2 4 2 2 2 3 3" xfId="5651" xr:uid="{00000000-0005-0000-0000-0000F4070000}"/>
    <cellStyle name="Normal 2 2 4 2 2 2 3 3 2" xfId="12038" xr:uid="{00000000-0005-0000-0000-00001A0C0000}"/>
    <cellStyle name="Normal 2 2 4 2 2 2 3 3 3" xfId="20116" xr:uid="{00000000-0005-0000-0000-00001A0C0000}"/>
    <cellStyle name="Normal 2 2 4 2 2 2 3 4" xfId="8852" xr:uid="{00000000-0005-0000-0000-00001B0C0000}"/>
    <cellStyle name="Normal 2 2 4 2 2 2 3 4 2" xfId="16930" xr:uid="{00000000-0005-0000-0000-00001B0C0000}"/>
    <cellStyle name="Normal 2 2 4 2 2 2 3 5" xfId="13021" xr:uid="{00000000-0005-0000-0000-00001C0C0000}"/>
    <cellStyle name="Normal 2 2 4 2 2 2 3 5 2" xfId="21059" xr:uid="{00000000-0005-0000-0000-00001C0C0000}"/>
    <cellStyle name="Normal 2 2 4 2 2 2 3 6" xfId="7242" xr:uid="{00000000-0005-0000-0000-0000180C0000}"/>
    <cellStyle name="Normal 2 2 4 2 2 2 3 7" xfId="15322" xr:uid="{00000000-0005-0000-0000-0000180C0000}"/>
    <cellStyle name="Normal 2 2 4 2 2 2 4" xfId="2904" xr:uid="{00000000-0005-0000-0000-0000F5070000}"/>
    <cellStyle name="Normal 2 2 4 2 2 2 4 2" xfId="13019" xr:uid="{00000000-0005-0000-0000-00001E0C0000}"/>
    <cellStyle name="Normal 2 2 4 2 2 2 4 2 2" xfId="21057" xr:uid="{00000000-0005-0000-0000-00001E0C0000}"/>
    <cellStyle name="Normal 2 2 4 2 2 2 4 3" xfId="9393" xr:uid="{00000000-0005-0000-0000-00001D0C0000}"/>
    <cellStyle name="Normal 2 2 4 2 2 2 4 4" xfId="17471" xr:uid="{00000000-0005-0000-0000-00001D0C0000}"/>
    <cellStyle name="Normal 2 2 4 2 2 2 5" xfId="4597" xr:uid="{00000000-0005-0000-0000-0000F6070000}"/>
    <cellStyle name="Normal 2 2 4 2 2 2 5 2" xfId="10984" xr:uid="{00000000-0005-0000-0000-00001F0C0000}"/>
    <cellStyle name="Normal 2 2 4 2 2 2 5 3" xfId="19062" xr:uid="{00000000-0005-0000-0000-00001F0C0000}"/>
    <cellStyle name="Normal 2 2 4 2 2 2 6" xfId="7798" xr:uid="{00000000-0005-0000-0000-0000200C0000}"/>
    <cellStyle name="Normal 2 2 4 2 2 2 6 2" xfId="15876" xr:uid="{00000000-0005-0000-0000-0000200C0000}"/>
    <cellStyle name="Normal 2 2 4 2 2 2 7" xfId="12415" xr:uid="{00000000-0005-0000-0000-0000210C0000}"/>
    <cellStyle name="Normal 2 2 4 2 2 2 7 2" xfId="20486" xr:uid="{00000000-0005-0000-0000-0000210C0000}"/>
    <cellStyle name="Normal 2 2 4 2 2 2 8" xfId="6188" xr:uid="{00000000-0005-0000-0000-0000110C0000}"/>
    <cellStyle name="Normal 2 2 4 2 2 2 9" xfId="14268" xr:uid="{00000000-0005-0000-0000-0000110C0000}"/>
    <cellStyle name="Normal 2 2 4 2 2 3" xfId="1605" xr:uid="{00000000-0005-0000-0000-0000F7070000}"/>
    <cellStyle name="Normal 2 2 4 2 2 3 2" xfId="3254" xr:uid="{00000000-0005-0000-0000-0000F8070000}"/>
    <cellStyle name="Normal 2 2 4 2 2 3 2 2" xfId="13022" xr:uid="{00000000-0005-0000-0000-0000240C0000}"/>
    <cellStyle name="Normal 2 2 4 2 2 3 2 2 2" xfId="21060" xr:uid="{00000000-0005-0000-0000-0000240C0000}"/>
    <cellStyle name="Normal 2 2 4 2 2 3 2 3" xfId="9713" xr:uid="{00000000-0005-0000-0000-0000230C0000}"/>
    <cellStyle name="Normal 2 2 4 2 2 3 2 4" xfId="17791" xr:uid="{00000000-0005-0000-0000-0000230C0000}"/>
    <cellStyle name="Normal 2 2 4 2 2 3 3" xfId="4917" xr:uid="{00000000-0005-0000-0000-0000F9070000}"/>
    <cellStyle name="Normal 2 2 4 2 2 3 3 2" xfId="11304" xr:uid="{00000000-0005-0000-0000-0000250C0000}"/>
    <cellStyle name="Normal 2 2 4 2 2 3 3 3" xfId="19382" xr:uid="{00000000-0005-0000-0000-0000250C0000}"/>
    <cellStyle name="Normal 2 2 4 2 2 3 4" xfId="8118" xr:uid="{00000000-0005-0000-0000-0000260C0000}"/>
    <cellStyle name="Normal 2 2 4 2 2 3 4 2" xfId="16196" xr:uid="{00000000-0005-0000-0000-0000260C0000}"/>
    <cellStyle name="Normal 2 2 4 2 2 3 5" xfId="12486" xr:uid="{00000000-0005-0000-0000-0000270C0000}"/>
    <cellStyle name="Normal 2 2 4 2 2 3 5 2" xfId="20555" xr:uid="{00000000-0005-0000-0000-0000270C0000}"/>
    <cellStyle name="Normal 2 2 4 2 2 3 6" xfId="6508" xr:uid="{00000000-0005-0000-0000-0000220C0000}"/>
    <cellStyle name="Normal 2 2 4 2 2 3 7" xfId="14588" xr:uid="{00000000-0005-0000-0000-0000220C0000}"/>
    <cellStyle name="Normal 2 2 4 2 2 4" xfId="2131" xr:uid="{00000000-0005-0000-0000-0000FA070000}"/>
    <cellStyle name="Normal 2 2 4 2 2 4 2" xfId="3781" xr:uid="{00000000-0005-0000-0000-0000FB070000}"/>
    <cellStyle name="Normal 2 2 4 2 2 4 2 2" xfId="10240" xr:uid="{00000000-0005-0000-0000-0000290C0000}"/>
    <cellStyle name="Normal 2 2 4 2 2 4 2 3" xfId="18318" xr:uid="{00000000-0005-0000-0000-0000290C0000}"/>
    <cellStyle name="Normal 2 2 4 2 2 4 3" xfId="5444" xr:uid="{00000000-0005-0000-0000-0000FC070000}"/>
    <cellStyle name="Normal 2 2 4 2 2 4 3 2" xfId="11831" xr:uid="{00000000-0005-0000-0000-00002A0C0000}"/>
    <cellStyle name="Normal 2 2 4 2 2 4 3 3" xfId="19909" xr:uid="{00000000-0005-0000-0000-00002A0C0000}"/>
    <cellStyle name="Normal 2 2 4 2 2 4 4" xfId="8645" xr:uid="{00000000-0005-0000-0000-00002B0C0000}"/>
    <cellStyle name="Normal 2 2 4 2 2 4 4 2" xfId="16723" xr:uid="{00000000-0005-0000-0000-00002B0C0000}"/>
    <cellStyle name="Normal 2 2 4 2 2 4 5" xfId="13023" xr:uid="{00000000-0005-0000-0000-00002C0C0000}"/>
    <cellStyle name="Normal 2 2 4 2 2 4 5 2" xfId="21061" xr:uid="{00000000-0005-0000-0000-00002C0C0000}"/>
    <cellStyle name="Normal 2 2 4 2 2 4 6" xfId="7035" xr:uid="{00000000-0005-0000-0000-0000280C0000}"/>
    <cellStyle name="Normal 2 2 4 2 2 4 7" xfId="15115" xr:uid="{00000000-0005-0000-0000-0000280C0000}"/>
    <cellStyle name="Normal 2 2 4 2 2 5" xfId="2502" xr:uid="{00000000-0005-0000-0000-0000FD070000}"/>
    <cellStyle name="Normal 2 2 4 2 2 5 2" xfId="13018" xr:uid="{00000000-0005-0000-0000-00002E0C0000}"/>
    <cellStyle name="Normal 2 2 4 2 2 5 2 2" xfId="21056" xr:uid="{00000000-0005-0000-0000-00002E0C0000}"/>
    <cellStyle name="Normal 2 2 4 2 2 5 3" xfId="9015" xr:uid="{00000000-0005-0000-0000-00002D0C0000}"/>
    <cellStyle name="Normal 2 2 4 2 2 5 4" xfId="17093" xr:uid="{00000000-0005-0000-0000-00002D0C0000}"/>
    <cellStyle name="Normal 2 2 4 2 2 6" xfId="4390" xr:uid="{00000000-0005-0000-0000-0000FE070000}"/>
    <cellStyle name="Normal 2 2 4 2 2 6 2" xfId="10777" xr:uid="{00000000-0005-0000-0000-00002F0C0000}"/>
    <cellStyle name="Normal 2 2 4 2 2 6 3" xfId="18855" xr:uid="{00000000-0005-0000-0000-00002F0C0000}"/>
    <cellStyle name="Normal 2 2 4 2 2 7" xfId="7591" xr:uid="{00000000-0005-0000-0000-0000300C0000}"/>
    <cellStyle name="Normal 2 2 4 2 2 7 2" xfId="15669" xr:uid="{00000000-0005-0000-0000-0000300C0000}"/>
    <cellStyle name="Normal 2 2 4 2 2 8" xfId="12207" xr:uid="{00000000-0005-0000-0000-0000310C0000}"/>
    <cellStyle name="Normal 2 2 4 2 2 8 2" xfId="20281" xr:uid="{00000000-0005-0000-0000-0000310C0000}"/>
    <cellStyle name="Normal 2 2 4 2 2 9" xfId="13599" xr:uid="{00000000-0005-0000-0000-0000320C0000}"/>
    <cellStyle name="Normal 2 2 4 2 2 9 2" xfId="21596" xr:uid="{00000000-0005-0000-0000-0000320C0000}"/>
    <cellStyle name="Normal 2 2 4 2 3" xfId="469" xr:uid="{00000000-0005-0000-0000-0000D5010000}"/>
    <cellStyle name="Normal 2 2 4 2 3 10" xfId="14118" xr:uid="{00000000-0005-0000-0000-0000330C0000}"/>
    <cellStyle name="Normal 2 2 4 2 3 2" xfId="1661" xr:uid="{00000000-0005-0000-0000-000000080000}"/>
    <cellStyle name="Normal 2 2 4 2 3 2 2" xfId="3311" xr:uid="{00000000-0005-0000-0000-000001080000}"/>
    <cellStyle name="Normal 2 2 4 2 3 2 2 2" xfId="13025" xr:uid="{00000000-0005-0000-0000-0000360C0000}"/>
    <cellStyle name="Normal 2 2 4 2 3 2 2 2 2" xfId="21063" xr:uid="{00000000-0005-0000-0000-0000360C0000}"/>
    <cellStyle name="Normal 2 2 4 2 3 2 2 3" xfId="9770" xr:uid="{00000000-0005-0000-0000-0000350C0000}"/>
    <cellStyle name="Normal 2 2 4 2 3 2 2 4" xfId="17848" xr:uid="{00000000-0005-0000-0000-0000350C0000}"/>
    <cellStyle name="Normal 2 2 4 2 3 2 3" xfId="4974" xr:uid="{00000000-0005-0000-0000-000002080000}"/>
    <cellStyle name="Normal 2 2 4 2 3 2 3 2" xfId="11361" xr:uid="{00000000-0005-0000-0000-0000370C0000}"/>
    <cellStyle name="Normal 2 2 4 2 3 2 3 3" xfId="19439" xr:uid="{00000000-0005-0000-0000-0000370C0000}"/>
    <cellStyle name="Normal 2 2 4 2 3 2 4" xfId="8175" xr:uid="{00000000-0005-0000-0000-0000380C0000}"/>
    <cellStyle name="Normal 2 2 4 2 3 2 4 2" xfId="16253" xr:uid="{00000000-0005-0000-0000-0000380C0000}"/>
    <cellStyle name="Normal 2 2 4 2 3 2 5" xfId="12488" xr:uid="{00000000-0005-0000-0000-0000390C0000}"/>
    <cellStyle name="Normal 2 2 4 2 3 2 5 2" xfId="20557" xr:uid="{00000000-0005-0000-0000-0000390C0000}"/>
    <cellStyle name="Normal 2 2 4 2 3 2 6" xfId="6565" xr:uid="{00000000-0005-0000-0000-0000340C0000}"/>
    <cellStyle name="Normal 2 2 4 2 3 2 7" xfId="14645" xr:uid="{00000000-0005-0000-0000-0000340C0000}"/>
    <cellStyle name="Normal 2 2 4 2 3 3" xfId="2188" xr:uid="{00000000-0005-0000-0000-000003080000}"/>
    <cellStyle name="Normal 2 2 4 2 3 3 2" xfId="3838" xr:uid="{00000000-0005-0000-0000-000004080000}"/>
    <cellStyle name="Normal 2 2 4 2 3 3 2 2" xfId="10297" xr:uid="{00000000-0005-0000-0000-00003B0C0000}"/>
    <cellStyle name="Normal 2 2 4 2 3 3 2 3" xfId="18375" xr:uid="{00000000-0005-0000-0000-00003B0C0000}"/>
    <cellStyle name="Normal 2 2 4 2 3 3 3" xfId="5501" xr:uid="{00000000-0005-0000-0000-000005080000}"/>
    <cellStyle name="Normal 2 2 4 2 3 3 3 2" xfId="11888" xr:uid="{00000000-0005-0000-0000-00003C0C0000}"/>
    <cellStyle name="Normal 2 2 4 2 3 3 3 3" xfId="19966" xr:uid="{00000000-0005-0000-0000-00003C0C0000}"/>
    <cellStyle name="Normal 2 2 4 2 3 3 4" xfId="8702" xr:uid="{00000000-0005-0000-0000-00003D0C0000}"/>
    <cellStyle name="Normal 2 2 4 2 3 3 4 2" xfId="16780" xr:uid="{00000000-0005-0000-0000-00003D0C0000}"/>
    <cellStyle name="Normal 2 2 4 2 3 3 5" xfId="13026" xr:uid="{00000000-0005-0000-0000-00003E0C0000}"/>
    <cellStyle name="Normal 2 2 4 2 3 3 5 2" xfId="21064" xr:uid="{00000000-0005-0000-0000-00003E0C0000}"/>
    <cellStyle name="Normal 2 2 4 2 3 3 6" xfId="7092" xr:uid="{00000000-0005-0000-0000-00003A0C0000}"/>
    <cellStyle name="Normal 2 2 4 2 3 3 7" xfId="15172" xr:uid="{00000000-0005-0000-0000-00003A0C0000}"/>
    <cellStyle name="Normal 2 2 4 2 3 4" xfId="2503" xr:uid="{00000000-0005-0000-0000-000006080000}"/>
    <cellStyle name="Normal 2 2 4 2 3 4 2" xfId="13024" xr:uid="{00000000-0005-0000-0000-0000400C0000}"/>
    <cellStyle name="Normal 2 2 4 2 3 4 2 2" xfId="21062" xr:uid="{00000000-0005-0000-0000-0000400C0000}"/>
    <cellStyle name="Normal 2 2 4 2 3 4 3" xfId="9016" xr:uid="{00000000-0005-0000-0000-00003F0C0000}"/>
    <cellStyle name="Normal 2 2 4 2 3 4 4" xfId="17094" xr:uid="{00000000-0005-0000-0000-00003F0C0000}"/>
    <cellStyle name="Normal 2 2 4 2 3 5" xfId="4447" xr:uid="{00000000-0005-0000-0000-000007080000}"/>
    <cellStyle name="Normal 2 2 4 2 3 5 2" xfId="10834" xr:uid="{00000000-0005-0000-0000-0000410C0000}"/>
    <cellStyle name="Normal 2 2 4 2 3 5 3" xfId="18912" xr:uid="{00000000-0005-0000-0000-0000410C0000}"/>
    <cellStyle name="Normal 2 2 4 2 3 6" xfId="7648" xr:uid="{00000000-0005-0000-0000-0000420C0000}"/>
    <cellStyle name="Normal 2 2 4 2 3 6 2" xfId="15726" xr:uid="{00000000-0005-0000-0000-0000420C0000}"/>
    <cellStyle name="Normal 2 2 4 2 3 7" xfId="12208" xr:uid="{00000000-0005-0000-0000-0000430C0000}"/>
    <cellStyle name="Normal 2 2 4 2 3 7 2" xfId="20282" xr:uid="{00000000-0005-0000-0000-0000430C0000}"/>
    <cellStyle name="Normal 2 2 4 2 3 8" xfId="13600" xr:uid="{00000000-0005-0000-0000-0000440C0000}"/>
    <cellStyle name="Normal 2 2 4 2 3 8 2" xfId="21597" xr:uid="{00000000-0005-0000-0000-0000440C0000}"/>
    <cellStyle name="Normal 2 2 4 2 3 9" xfId="6038" xr:uid="{00000000-0005-0000-0000-0000330C0000}"/>
    <cellStyle name="Normal 2 2 4 2 4" xfId="1413" xr:uid="{00000000-0005-0000-0000-000008080000}"/>
    <cellStyle name="Normal 2 2 4 2 4 2" xfId="3062" xr:uid="{00000000-0005-0000-0000-000009080000}"/>
    <cellStyle name="Normal 2 2 4 2 4 2 2" xfId="13027" xr:uid="{00000000-0005-0000-0000-0000470C0000}"/>
    <cellStyle name="Normal 2 2 4 2 4 2 2 2" xfId="21065" xr:uid="{00000000-0005-0000-0000-0000470C0000}"/>
    <cellStyle name="Normal 2 2 4 2 4 2 3" xfId="9521" xr:uid="{00000000-0005-0000-0000-0000460C0000}"/>
    <cellStyle name="Normal 2 2 4 2 4 2 4" xfId="17599" xr:uid="{00000000-0005-0000-0000-0000460C0000}"/>
    <cellStyle name="Normal 2 2 4 2 4 3" xfId="4725" xr:uid="{00000000-0005-0000-0000-00000A080000}"/>
    <cellStyle name="Normal 2 2 4 2 4 3 2" xfId="11112" xr:uid="{00000000-0005-0000-0000-0000480C0000}"/>
    <cellStyle name="Normal 2 2 4 2 4 3 3" xfId="19190" xr:uid="{00000000-0005-0000-0000-0000480C0000}"/>
    <cellStyle name="Normal 2 2 4 2 4 4" xfId="7926" xr:uid="{00000000-0005-0000-0000-0000490C0000}"/>
    <cellStyle name="Normal 2 2 4 2 4 4 2" xfId="16004" xr:uid="{00000000-0005-0000-0000-0000490C0000}"/>
    <cellStyle name="Normal 2 2 4 2 4 5" xfId="12485" xr:uid="{00000000-0005-0000-0000-00004A0C0000}"/>
    <cellStyle name="Normal 2 2 4 2 4 5 2" xfId="20554" xr:uid="{00000000-0005-0000-0000-00004A0C0000}"/>
    <cellStyle name="Normal 2 2 4 2 4 6" xfId="6316" xr:uid="{00000000-0005-0000-0000-0000450C0000}"/>
    <cellStyle name="Normal 2 2 4 2 4 7" xfId="14396" xr:uid="{00000000-0005-0000-0000-0000450C0000}"/>
    <cellStyle name="Normal 2 2 4 2 5" xfId="1939" xr:uid="{00000000-0005-0000-0000-00000B080000}"/>
    <cellStyle name="Normal 2 2 4 2 5 2" xfId="3589" xr:uid="{00000000-0005-0000-0000-00000C080000}"/>
    <cellStyle name="Normal 2 2 4 2 5 2 2" xfId="10048" xr:uid="{00000000-0005-0000-0000-00004C0C0000}"/>
    <cellStyle name="Normal 2 2 4 2 5 2 3" xfId="18126" xr:uid="{00000000-0005-0000-0000-00004C0C0000}"/>
    <cellStyle name="Normal 2 2 4 2 5 3" xfId="5252" xr:uid="{00000000-0005-0000-0000-00000D080000}"/>
    <cellStyle name="Normal 2 2 4 2 5 3 2" xfId="11639" xr:uid="{00000000-0005-0000-0000-00004D0C0000}"/>
    <cellStyle name="Normal 2 2 4 2 5 3 3" xfId="19717" xr:uid="{00000000-0005-0000-0000-00004D0C0000}"/>
    <cellStyle name="Normal 2 2 4 2 5 4" xfId="8453" xr:uid="{00000000-0005-0000-0000-00004E0C0000}"/>
    <cellStyle name="Normal 2 2 4 2 5 4 2" xfId="16531" xr:uid="{00000000-0005-0000-0000-00004E0C0000}"/>
    <cellStyle name="Normal 2 2 4 2 5 5" xfId="13028" xr:uid="{00000000-0005-0000-0000-00004F0C0000}"/>
    <cellStyle name="Normal 2 2 4 2 5 5 2" xfId="21066" xr:uid="{00000000-0005-0000-0000-00004F0C0000}"/>
    <cellStyle name="Normal 2 2 4 2 5 6" xfId="6843" xr:uid="{00000000-0005-0000-0000-00004B0C0000}"/>
    <cellStyle name="Normal 2 2 4 2 5 7" xfId="14923" xr:uid="{00000000-0005-0000-0000-00004B0C0000}"/>
    <cellStyle name="Normal 2 2 4 2 6" xfId="2501" xr:uid="{00000000-0005-0000-0000-00000E080000}"/>
    <cellStyle name="Normal 2 2 4 2 6 2" xfId="12718" xr:uid="{00000000-0005-0000-0000-0000510C0000}"/>
    <cellStyle name="Normal 2 2 4 2 6 2 2" xfId="20782" xr:uid="{00000000-0005-0000-0000-0000510C0000}"/>
    <cellStyle name="Normal 2 2 4 2 6 3" xfId="9014" xr:uid="{00000000-0005-0000-0000-0000500C0000}"/>
    <cellStyle name="Normal 2 2 4 2 6 4" xfId="17092" xr:uid="{00000000-0005-0000-0000-0000500C0000}"/>
    <cellStyle name="Normal 2 2 4 2 7" xfId="4198" xr:uid="{00000000-0005-0000-0000-00000F080000}"/>
    <cellStyle name="Normal 2 2 4 2 7 2" xfId="10585" xr:uid="{00000000-0005-0000-0000-0000520C0000}"/>
    <cellStyle name="Normal 2 2 4 2 7 3" xfId="18663" xr:uid="{00000000-0005-0000-0000-0000520C0000}"/>
    <cellStyle name="Normal 2 2 4 2 8" xfId="7399" xr:uid="{00000000-0005-0000-0000-0000530C0000}"/>
    <cellStyle name="Normal 2 2 4 2 8 2" xfId="15477" xr:uid="{00000000-0005-0000-0000-0000530C0000}"/>
    <cellStyle name="Normal 2 2 4 2 9" xfId="12206" xr:uid="{00000000-0005-0000-0000-0000540C0000}"/>
    <cellStyle name="Normal 2 2 4 2 9 2" xfId="20280" xr:uid="{00000000-0005-0000-0000-0000540C0000}"/>
    <cellStyle name="Normal 2 2 4 20" xfId="13868" xr:uid="{00000000-0005-0000-0000-0000F10B0000}"/>
    <cellStyle name="Normal 2 2 4 3" xfId="470" xr:uid="{00000000-0005-0000-0000-0000D6010000}"/>
    <cellStyle name="Normal 2 2 4 3 10" xfId="13601" xr:uid="{00000000-0005-0000-0000-0000560C0000}"/>
    <cellStyle name="Normal 2 2 4 3 10 2" xfId="21598" xr:uid="{00000000-0005-0000-0000-0000560C0000}"/>
    <cellStyle name="Normal 2 2 4 3 11" xfId="5790" xr:uid="{00000000-0005-0000-0000-0000550C0000}"/>
    <cellStyle name="Normal 2 2 4 3 12" xfId="13870" xr:uid="{00000000-0005-0000-0000-0000550C0000}"/>
    <cellStyle name="Normal 2 2 4 3 2" xfId="471" xr:uid="{00000000-0005-0000-0000-0000D7010000}"/>
    <cellStyle name="Normal 2 2 4 3 2 10" xfId="5967" xr:uid="{00000000-0005-0000-0000-0000570C0000}"/>
    <cellStyle name="Normal 2 2 4 3 2 11" xfId="14047" xr:uid="{00000000-0005-0000-0000-0000570C0000}"/>
    <cellStyle name="Normal 2 2 4 3 2 2" xfId="1154" xr:uid="{00000000-0005-0000-0000-000012080000}"/>
    <cellStyle name="Normal 2 2 4 3 2 2 2" xfId="1812" xr:uid="{00000000-0005-0000-0000-000013080000}"/>
    <cellStyle name="Normal 2 2 4 3 2 2 2 2" xfId="3462" xr:uid="{00000000-0005-0000-0000-000014080000}"/>
    <cellStyle name="Normal 2 2 4 3 2 2 2 2 2" xfId="9921" xr:uid="{00000000-0005-0000-0000-00005A0C0000}"/>
    <cellStyle name="Normal 2 2 4 3 2 2 2 2 3" xfId="17999" xr:uid="{00000000-0005-0000-0000-00005A0C0000}"/>
    <cellStyle name="Normal 2 2 4 3 2 2 2 3" xfId="5125" xr:uid="{00000000-0005-0000-0000-000015080000}"/>
    <cellStyle name="Normal 2 2 4 3 2 2 2 3 2" xfId="11512" xr:uid="{00000000-0005-0000-0000-00005B0C0000}"/>
    <cellStyle name="Normal 2 2 4 3 2 2 2 3 3" xfId="19590" xr:uid="{00000000-0005-0000-0000-00005B0C0000}"/>
    <cellStyle name="Normal 2 2 4 3 2 2 2 4" xfId="8326" xr:uid="{00000000-0005-0000-0000-00005C0C0000}"/>
    <cellStyle name="Normal 2 2 4 3 2 2 2 4 2" xfId="16404" xr:uid="{00000000-0005-0000-0000-00005C0C0000}"/>
    <cellStyle name="Normal 2 2 4 3 2 2 2 5" xfId="13030" xr:uid="{00000000-0005-0000-0000-00005D0C0000}"/>
    <cellStyle name="Normal 2 2 4 3 2 2 2 5 2" xfId="21068" xr:uid="{00000000-0005-0000-0000-00005D0C0000}"/>
    <cellStyle name="Normal 2 2 4 3 2 2 2 6" xfId="6716" xr:uid="{00000000-0005-0000-0000-0000590C0000}"/>
    <cellStyle name="Normal 2 2 4 3 2 2 2 7" xfId="14796" xr:uid="{00000000-0005-0000-0000-0000590C0000}"/>
    <cellStyle name="Normal 2 2 4 3 2 2 3" xfId="2339" xr:uid="{00000000-0005-0000-0000-000016080000}"/>
    <cellStyle name="Normal 2 2 4 3 2 2 3 2" xfId="3989" xr:uid="{00000000-0005-0000-0000-000017080000}"/>
    <cellStyle name="Normal 2 2 4 3 2 2 3 2 2" xfId="10448" xr:uid="{00000000-0005-0000-0000-00005F0C0000}"/>
    <cellStyle name="Normal 2 2 4 3 2 2 3 2 3" xfId="18526" xr:uid="{00000000-0005-0000-0000-00005F0C0000}"/>
    <cellStyle name="Normal 2 2 4 3 2 2 3 3" xfId="5652" xr:uid="{00000000-0005-0000-0000-000018080000}"/>
    <cellStyle name="Normal 2 2 4 3 2 2 3 3 2" xfId="12039" xr:uid="{00000000-0005-0000-0000-0000600C0000}"/>
    <cellStyle name="Normal 2 2 4 3 2 2 3 3 3" xfId="20117" xr:uid="{00000000-0005-0000-0000-0000600C0000}"/>
    <cellStyle name="Normal 2 2 4 3 2 2 3 4" xfId="8853" xr:uid="{00000000-0005-0000-0000-0000610C0000}"/>
    <cellStyle name="Normal 2 2 4 3 2 2 3 4 2" xfId="16931" xr:uid="{00000000-0005-0000-0000-0000610C0000}"/>
    <cellStyle name="Normal 2 2 4 3 2 2 3 5" xfId="7243" xr:uid="{00000000-0005-0000-0000-00005E0C0000}"/>
    <cellStyle name="Normal 2 2 4 3 2 2 3 6" xfId="15323" xr:uid="{00000000-0005-0000-0000-00005E0C0000}"/>
    <cellStyle name="Normal 2 2 4 3 2 2 4" xfId="2905" xr:uid="{00000000-0005-0000-0000-000019080000}"/>
    <cellStyle name="Normal 2 2 4 3 2 2 4 2" xfId="9394" xr:uid="{00000000-0005-0000-0000-0000620C0000}"/>
    <cellStyle name="Normal 2 2 4 3 2 2 4 3" xfId="17472" xr:uid="{00000000-0005-0000-0000-0000620C0000}"/>
    <cellStyle name="Normal 2 2 4 3 2 2 5" xfId="4598" xr:uid="{00000000-0005-0000-0000-00001A080000}"/>
    <cellStyle name="Normal 2 2 4 3 2 2 5 2" xfId="10985" xr:uid="{00000000-0005-0000-0000-0000630C0000}"/>
    <cellStyle name="Normal 2 2 4 3 2 2 5 3" xfId="19063" xr:uid="{00000000-0005-0000-0000-0000630C0000}"/>
    <cellStyle name="Normal 2 2 4 3 2 2 6" xfId="7799" xr:uid="{00000000-0005-0000-0000-0000640C0000}"/>
    <cellStyle name="Normal 2 2 4 3 2 2 6 2" xfId="15877" xr:uid="{00000000-0005-0000-0000-0000640C0000}"/>
    <cellStyle name="Normal 2 2 4 3 2 2 7" xfId="12490" xr:uid="{00000000-0005-0000-0000-0000650C0000}"/>
    <cellStyle name="Normal 2 2 4 3 2 2 7 2" xfId="20559" xr:uid="{00000000-0005-0000-0000-0000650C0000}"/>
    <cellStyle name="Normal 2 2 4 3 2 2 8" xfId="6189" xr:uid="{00000000-0005-0000-0000-0000580C0000}"/>
    <cellStyle name="Normal 2 2 4 3 2 2 9" xfId="14269" xr:uid="{00000000-0005-0000-0000-0000580C0000}"/>
    <cellStyle name="Normal 2 2 4 3 2 3" xfId="1591" xr:uid="{00000000-0005-0000-0000-00001B080000}"/>
    <cellStyle name="Normal 2 2 4 3 2 3 2" xfId="3240" xr:uid="{00000000-0005-0000-0000-00001C080000}"/>
    <cellStyle name="Normal 2 2 4 3 2 3 2 2" xfId="9699" xr:uid="{00000000-0005-0000-0000-0000670C0000}"/>
    <cellStyle name="Normal 2 2 4 3 2 3 2 3" xfId="17777" xr:uid="{00000000-0005-0000-0000-0000670C0000}"/>
    <cellStyle name="Normal 2 2 4 3 2 3 3" xfId="4903" xr:uid="{00000000-0005-0000-0000-00001D080000}"/>
    <cellStyle name="Normal 2 2 4 3 2 3 3 2" xfId="11290" xr:uid="{00000000-0005-0000-0000-0000680C0000}"/>
    <cellStyle name="Normal 2 2 4 3 2 3 3 3" xfId="19368" xr:uid="{00000000-0005-0000-0000-0000680C0000}"/>
    <cellStyle name="Normal 2 2 4 3 2 3 4" xfId="8104" xr:uid="{00000000-0005-0000-0000-0000690C0000}"/>
    <cellStyle name="Normal 2 2 4 3 2 3 4 2" xfId="16182" xr:uid="{00000000-0005-0000-0000-0000690C0000}"/>
    <cellStyle name="Normal 2 2 4 3 2 3 5" xfId="13031" xr:uid="{00000000-0005-0000-0000-00006A0C0000}"/>
    <cellStyle name="Normal 2 2 4 3 2 3 5 2" xfId="21069" xr:uid="{00000000-0005-0000-0000-00006A0C0000}"/>
    <cellStyle name="Normal 2 2 4 3 2 3 6" xfId="6494" xr:uid="{00000000-0005-0000-0000-0000660C0000}"/>
    <cellStyle name="Normal 2 2 4 3 2 3 7" xfId="14574" xr:uid="{00000000-0005-0000-0000-0000660C0000}"/>
    <cellStyle name="Normal 2 2 4 3 2 4" xfId="2117" xr:uid="{00000000-0005-0000-0000-00001E080000}"/>
    <cellStyle name="Normal 2 2 4 3 2 4 2" xfId="3767" xr:uid="{00000000-0005-0000-0000-00001F080000}"/>
    <cellStyle name="Normal 2 2 4 3 2 4 2 2" xfId="10226" xr:uid="{00000000-0005-0000-0000-00006C0C0000}"/>
    <cellStyle name="Normal 2 2 4 3 2 4 2 3" xfId="18304" xr:uid="{00000000-0005-0000-0000-00006C0C0000}"/>
    <cellStyle name="Normal 2 2 4 3 2 4 3" xfId="5430" xr:uid="{00000000-0005-0000-0000-000020080000}"/>
    <cellStyle name="Normal 2 2 4 3 2 4 3 2" xfId="11817" xr:uid="{00000000-0005-0000-0000-00006D0C0000}"/>
    <cellStyle name="Normal 2 2 4 3 2 4 3 3" xfId="19895" xr:uid="{00000000-0005-0000-0000-00006D0C0000}"/>
    <cellStyle name="Normal 2 2 4 3 2 4 4" xfId="8631" xr:uid="{00000000-0005-0000-0000-00006E0C0000}"/>
    <cellStyle name="Normal 2 2 4 3 2 4 4 2" xfId="16709" xr:uid="{00000000-0005-0000-0000-00006E0C0000}"/>
    <cellStyle name="Normal 2 2 4 3 2 4 5" xfId="13029" xr:uid="{00000000-0005-0000-0000-00006F0C0000}"/>
    <cellStyle name="Normal 2 2 4 3 2 4 5 2" xfId="21067" xr:uid="{00000000-0005-0000-0000-00006F0C0000}"/>
    <cellStyle name="Normal 2 2 4 3 2 4 6" xfId="7021" xr:uid="{00000000-0005-0000-0000-00006B0C0000}"/>
    <cellStyle name="Normal 2 2 4 3 2 4 7" xfId="15101" xr:uid="{00000000-0005-0000-0000-00006B0C0000}"/>
    <cellStyle name="Normal 2 2 4 3 2 5" xfId="2505" xr:uid="{00000000-0005-0000-0000-000021080000}"/>
    <cellStyle name="Normal 2 2 4 3 2 5 2" xfId="9018" xr:uid="{00000000-0005-0000-0000-0000700C0000}"/>
    <cellStyle name="Normal 2 2 4 3 2 5 3" xfId="17096" xr:uid="{00000000-0005-0000-0000-0000700C0000}"/>
    <cellStyle name="Normal 2 2 4 3 2 6" xfId="4376" xr:uid="{00000000-0005-0000-0000-000022080000}"/>
    <cellStyle name="Normal 2 2 4 3 2 6 2" xfId="10763" xr:uid="{00000000-0005-0000-0000-0000710C0000}"/>
    <cellStyle name="Normal 2 2 4 3 2 6 3" xfId="18841" xr:uid="{00000000-0005-0000-0000-0000710C0000}"/>
    <cellStyle name="Normal 2 2 4 3 2 7" xfId="7577" xr:uid="{00000000-0005-0000-0000-0000720C0000}"/>
    <cellStyle name="Normal 2 2 4 3 2 7 2" xfId="15655" xr:uid="{00000000-0005-0000-0000-0000720C0000}"/>
    <cellStyle name="Normal 2 2 4 3 2 8" xfId="12210" xr:uid="{00000000-0005-0000-0000-0000730C0000}"/>
    <cellStyle name="Normal 2 2 4 3 2 8 2" xfId="20284" xr:uid="{00000000-0005-0000-0000-0000730C0000}"/>
    <cellStyle name="Normal 2 2 4 3 2 9" xfId="13602" xr:uid="{00000000-0005-0000-0000-0000740C0000}"/>
    <cellStyle name="Normal 2 2 4 3 2 9 2" xfId="21599" xr:uid="{00000000-0005-0000-0000-0000740C0000}"/>
    <cellStyle name="Normal 2 2 4 3 3" xfId="1014" xr:uid="{00000000-0005-0000-0000-000023080000}"/>
    <cellStyle name="Normal 2 2 4 3 3 2" xfId="1662" xr:uid="{00000000-0005-0000-0000-000024080000}"/>
    <cellStyle name="Normal 2 2 4 3 3 2 2" xfId="3312" xr:uid="{00000000-0005-0000-0000-000025080000}"/>
    <cellStyle name="Normal 2 2 4 3 3 2 2 2" xfId="13033" xr:uid="{00000000-0005-0000-0000-0000780C0000}"/>
    <cellStyle name="Normal 2 2 4 3 3 2 2 2 2" xfId="21071" xr:uid="{00000000-0005-0000-0000-0000780C0000}"/>
    <cellStyle name="Normal 2 2 4 3 3 2 2 3" xfId="9771" xr:uid="{00000000-0005-0000-0000-0000770C0000}"/>
    <cellStyle name="Normal 2 2 4 3 3 2 2 4" xfId="17849" xr:uid="{00000000-0005-0000-0000-0000770C0000}"/>
    <cellStyle name="Normal 2 2 4 3 3 2 3" xfId="4975" xr:uid="{00000000-0005-0000-0000-000026080000}"/>
    <cellStyle name="Normal 2 2 4 3 3 2 3 2" xfId="11362" xr:uid="{00000000-0005-0000-0000-0000790C0000}"/>
    <cellStyle name="Normal 2 2 4 3 3 2 3 3" xfId="19440" xr:uid="{00000000-0005-0000-0000-0000790C0000}"/>
    <cellStyle name="Normal 2 2 4 3 3 2 4" xfId="8176" xr:uid="{00000000-0005-0000-0000-00007A0C0000}"/>
    <cellStyle name="Normal 2 2 4 3 3 2 4 2" xfId="16254" xr:uid="{00000000-0005-0000-0000-00007A0C0000}"/>
    <cellStyle name="Normal 2 2 4 3 3 2 5" xfId="12491" xr:uid="{00000000-0005-0000-0000-00007B0C0000}"/>
    <cellStyle name="Normal 2 2 4 3 3 2 5 2" xfId="20560" xr:uid="{00000000-0005-0000-0000-00007B0C0000}"/>
    <cellStyle name="Normal 2 2 4 3 3 2 6" xfId="6566" xr:uid="{00000000-0005-0000-0000-0000760C0000}"/>
    <cellStyle name="Normal 2 2 4 3 3 2 7" xfId="14646" xr:uid="{00000000-0005-0000-0000-0000760C0000}"/>
    <cellStyle name="Normal 2 2 4 3 3 3" xfId="2189" xr:uid="{00000000-0005-0000-0000-000027080000}"/>
    <cellStyle name="Normal 2 2 4 3 3 3 2" xfId="3839" xr:uid="{00000000-0005-0000-0000-000028080000}"/>
    <cellStyle name="Normal 2 2 4 3 3 3 2 2" xfId="10298" xr:uid="{00000000-0005-0000-0000-00007D0C0000}"/>
    <cellStyle name="Normal 2 2 4 3 3 3 2 3" xfId="18376" xr:uid="{00000000-0005-0000-0000-00007D0C0000}"/>
    <cellStyle name="Normal 2 2 4 3 3 3 3" xfId="5502" xr:uid="{00000000-0005-0000-0000-000029080000}"/>
    <cellStyle name="Normal 2 2 4 3 3 3 3 2" xfId="11889" xr:uid="{00000000-0005-0000-0000-00007E0C0000}"/>
    <cellStyle name="Normal 2 2 4 3 3 3 3 3" xfId="19967" xr:uid="{00000000-0005-0000-0000-00007E0C0000}"/>
    <cellStyle name="Normal 2 2 4 3 3 3 4" xfId="8703" xr:uid="{00000000-0005-0000-0000-00007F0C0000}"/>
    <cellStyle name="Normal 2 2 4 3 3 3 4 2" xfId="16781" xr:uid="{00000000-0005-0000-0000-00007F0C0000}"/>
    <cellStyle name="Normal 2 2 4 3 3 3 5" xfId="13034" xr:uid="{00000000-0005-0000-0000-0000800C0000}"/>
    <cellStyle name="Normal 2 2 4 3 3 3 5 2" xfId="21072" xr:uid="{00000000-0005-0000-0000-0000800C0000}"/>
    <cellStyle name="Normal 2 2 4 3 3 3 6" xfId="7093" xr:uid="{00000000-0005-0000-0000-00007C0C0000}"/>
    <cellStyle name="Normal 2 2 4 3 3 3 7" xfId="15173" xr:uid="{00000000-0005-0000-0000-00007C0C0000}"/>
    <cellStyle name="Normal 2 2 4 3 3 4" xfId="2779" xr:uid="{00000000-0005-0000-0000-00002A080000}"/>
    <cellStyle name="Normal 2 2 4 3 3 4 2" xfId="13032" xr:uid="{00000000-0005-0000-0000-0000820C0000}"/>
    <cellStyle name="Normal 2 2 4 3 3 4 2 2" xfId="21070" xr:uid="{00000000-0005-0000-0000-0000820C0000}"/>
    <cellStyle name="Normal 2 2 4 3 3 4 3" xfId="9268" xr:uid="{00000000-0005-0000-0000-0000810C0000}"/>
    <cellStyle name="Normal 2 2 4 3 3 4 4" xfId="17346" xr:uid="{00000000-0005-0000-0000-0000810C0000}"/>
    <cellStyle name="Normal 2 2 4 3 3 5" xfId="4448" xr:uid="{00000000-0005-0000-0000-00002B080000}"/>
    <cellStyle name="Normal 2 2 4 3 3 5 2" xfId="10835" xr:uid="{00000000-0005-0000-0000-0000830C0000}"/>
    <cellStyle name="Normal 2 2 4 3 3 5 3" xfId="18913" xr:uid="{00000000-0005-0000-0000-0000830C0000}"/>
    <cellStyle name="Normal 2 2 4 3 3 6" xfId="7649" xr:uid="{00000000-0005-0000-0000-0000840C0000}"/>
    <cellStyle name="Normal 2 2 4 3 3 6 2" xfId="15727" xr:uid="{00000000-0005-0000-0000-0000840C0000}"/>
    <cellStyle name="Normal 2 2 4 3 3 7" xfId="12400" xr:uid="{00000000-0005-0000-0000-0000850C0000}"/>
    <cellStyle name="Normal 2 2 4 3 3 7 2" xfId="20471" xr:uid="{00000000-0005-0000-0000-0000850C0000}"/>
    <cellStyle name="Normal 2 2 4 3 3 8" xfId="6039" xr:uid="{00000000-0005-0000-0000-0000750C0000}"/>
    <cellStyle name="Normal 2 2 4 3 3 9" xfId="14119" xr:uid="{00000000-0005-0000-0000-0000750C0000}"/>
    <cellStyle name="Normal 2 2 4 3 4" xfId="1414" xr:uid="{00000000-0005-0000-0000-00002C080000}"/>
    <cellStyle name="Normal 2 2 4 3 4 2" xfId="3063" xr:uid="{00000000-0005-0000-0000-00002D080000}"/>
    <cellStyle name="Normal 2 2 4 3 4 2 2" xfId="13035" xr:uid="{00000000-0005-0000-0000-0000880C0000}"/>
    <cellStyle name="Normal 2 2 4 3 4 2 2 2" xfId="21073" xr:uid="{00000000-0005-0000-0000-0000880C0000}"/>
    <cellStyle name="Normal 2 2 4 3 4 2 3" xfId="9522" xr:uid="{00000000-0005-0000-0000-0000870C0000}"/>
    <cellStyle name="Normal 2 2 4 3 4 2 4" xfId="17600" xr:uid="{00000000-0005-0000-0000-0000870C0000}"/>
    <cellStyle name="Normal 2 2 4 3 4 3" xfId="4726" xr:uid="{00000000-0005-0000-0000-00002E080000}"/>
    <cellStyle name="Normal 2 2 4 3 4 3 2" xfId="11113" xr:uid="{00000000-0005-0000-0000-0000890C0000}"/>
    <cellStyle name="Normal 2 2 4 3 4 3 3" xfId="19191" xr:uid="{00000000-0005-0000-0000-0000890C0000}"/>
    <cellStyle name="Normal 2 2 4 3 4 4" xfId="7927" xr:uid="{00000000-0005-0000-0000-00008A0C0000}"/>
    <cellStyle name="Normal 2 2 4 3 4 4 2" xfId="16005" xr:uid="{00000000-0005-0000-0000-00008A0C0000}"/>
    <cellStyle name="Normal 2 2 4 3 4 5" xfId="12489" xr:uid="{00000000-0005-0000-0000-00008B0C0000}"/>
    <cellStyle name="Normal 2 2 4 3 4 5 2" xfId="20558" xr:uid="{00000000-0005-0000-0000-00008B0C0000}"/>
    <cellStyle name="Normal 2 2 4 3 4 6" xfId="6317" xr:uid="{00000000-0005-0000-0000-0000860C0000}"/>
    <cellStyle name="Normal 2 2 4 3 4 7" xfId="14397" xr:uid="{00000000-0005-0000-0000-0000860C0000}"/>
    <cellStyle name="Normal 2 2 4 3 5" xfId="1940" xr:uid="{00000000-0005-0000-0000-00002F080000}"/>
    <cellStyle name="Normal 2 2 4 3 5 2" xfId="3590" xr:uid="{00000000-0005-0000-0000-000030080000}"/>
    <cellStyle name="Normal 2 2 4 3 5 2 2" xfId="10049" xr:uid="{00000000-0005-0000-0000-00008D0C0000}"/>
    <cellStyle name="Normal 2 2 4 3 5 2 3" xfId="18127" xr:uid="{00000000-0005-0000-0000-00008D0C0000}"/>
    <cellStyle name="Normal 2 2 4 3 5 3" xfId="5253" xr:uid="{00000000-0005-0000-0000-000031080000}"/>
    <cellStyle name="Normal 2 2 4 3 5 3 2" xfId="11640" xr:uid="{00000000-0005-0000-0000-00008E0C0000}"/>
    <cellStyle name="Normal 2 2 4 3 5 3 3" xfId="19718" xr:uid="{00000000-0005-0000-0000-00008E0C0000}"/>
    <cellStyle name="Normal 2 2 4 3 5 4" xfId="8454" xr:uid="{00000000-0005-0000-0000-00008F0C0000}"/>
    <cellStyle name="Normal 2 2 4 3 5 4 2" xfId="16532" xr:uid="{00000000-0005-0000-0000-00008F0C0000}"/>
    <cellStyle name="Normal 2 2 4 3 5 5" xfId="13036" xr:uid="{00000000-0005-0000-0000-0000900C0000}"/>
    <cellStyle name="Normal 2 2 4 3 5 5 2" xfId="21074" xr:uid="{00000000-0005-0000-0000-0000900C0000}"/>
    <cellStyle name="Normal 2 2 4 3 5 6" xfId="6844" xr:uid="{00000000-0005-0000-0000-00008C0C0000}"/>
    <cellStyle name="Normal 2 2 4 3 5 7" xfId="14924" xr:uid="{00000000-0005-0000-0000-00008C0C0000}"/>
    <cellStyle name="Normal 2 2 4 3 6" xfId="2504" xr:uid="{00000000-0005-0000-0000-000032080000}"/>
    <cellStyle name="Normal 2 2 4 3 6 2" xfId="12719" xr:uid="{00000000-0005-0000-0000-0000920C0000}"/>
    <cellStyle name="Normal 2 2 4 3 6 2 2" xfId="20783" xr:uid="{00000000-0005-0000-0000-0000920C0000}"/>
    <cellStyle name="Normal 2 2 4 3 6 3" xfId="9017" xr:uid="{00000000-0005-0000-0000-0000910C0000}"/>
    <cellStyle name="Normal 2 2 4 3 6 4" xfId="17095" xr:uid="{00000000-0005-0000-0000-0000910C0000}"/>
    <cellStyle name="Normal 2 2 4 3 7" xfId="4199" xr:uid="{00000000-0005-0000-0000-000033080000}"/>
    <cellStyle name="Normal 2 2 4 3 7 2" xfId="10586" xr:uid="{00000000-0005-0000-0000-0000930C0000}"/>
    <cellStyle name="Normal 2 2 4 3 7 3" xfId="18664" xr:uid="{00000000-0005-0000-0000-0000930C0000}"/>
    <cellStyle name="Normal 2 2 4 3 8" xfId="7400" xr:uid="{00000000-0005-0000-0000-0000940C0000}"/>
    <cellStyle name="Normal 2 2 4 3 8 2" xfId="15478" xr:uid="{00000000-0005-0000-0000-0000940C0000}"/>
    <cellStyle name="Normal 2 2 4 3 9" xfId="12209" xr:uid="{00000000-0005-0000-0000-0000950C0000}"/>
    <cellStyle name="Normal 2 2 4 3 9 2" xfId="20283" xr:uid="{00000000-0005-0000-0000-0000950C0000}"/>
    <cellStyle name="Normal 2 2 4 4" xfId="472" xr:uid="{00000000-0005-0000-0000-0000D8010000}"/>
    <cellStyle name="Normal 2 2 4 4 10" xfId="13603" xr:uid="{00000000-0005-0000-0000-0000970C0000}"/>
    <cellStyle name="Normal 2 2 4 4 10 2" xfId="21600" xr:uid="{00000000-0005-0000-0000-0000970C0000}"/>
    <cellStyle name="Normal 2 2 4 4 11" xfId="5791" xr:uid="{00000000-0005-0000-0000-0000960C0000}"/>
    <cellStyle name="Normal 2 2 4 4 12" xfId="13871" xr:uid="{00000000-0005-0000-0000-0000960C0000}"/>
    <cellStyle name="Normal 2 2 4 4 2" xfId="473" xr:uid="{00000000-0005-0000-0000-0000D9010000}"/>
    <cellStyle name="Normal 2 2 4 4 2 10" xfId="5947" xr:uid="{00000000-0005-0000-0000-0000980C0000}"/>
    <cellStyle name="Normal 2 2 4 4 2 11" xfId="14027" xr:uid="{00000000-0005-0000-0000-0000980C0000}"/>
    <cellStyle name="Normal 2 2 4 4 2 2" xfId="1155" xr:uid="{00000000-0005-0000-0000-000036080000}"/>
    <cellStyle name="Normal 2 2 4 4 2 2 2" xfId="1813" xr:uid="{00000000-0005-0000-0000-000037080000}"/>
    <cellStyle name="Normal 2 2 4 4 2 2 2 2" xfId="3463" xr:uid="{00000000-0005-0000-0000-000038080000}"/>
    <cellStyle name="Normal 2 2 4 4 2 2 2 2 2" xfId="9922" xr:uid="{00000000-0005-0000-0000-00009B0C0000}"/>
    <cellStyle name="Normal 2 2 4 4 2 2 2 2 3" xfId="18000" xr:uid="{00000000-0005-0000-0000-00009B0C0000}"/>
    <cellStyle name="Normal 2 2 4 4 2 2 2 3" xfId="5126" xr:uid="{00000000-0005-0000-0000-000039080000}"/>
    <cellStyle name="Normal 2 2 4 4 2 2 2 3 2" xfId="11513" xr:uid="{00000000-0005-0000-0000-00009C0C0000}"/>
    <cellStyle name="Normal 2 2 4 4 2 2 2 3 3" xfId="19591" xr:uid="{00000000-0005-0000-0000-00009C0C0000}"/>
    <cellStyle name="Normal 2 2 4 4 2 2 2 4" xfId="8327" xr:uid="{00000000-0005-0000-0000-00009D0C0000}"/>
    <cellStyle name="Normal 2 2 4 4 2 2 2 4 2" xfId="16405" xr:uid="{00000000-0005-0000-0000-00009D0C0000}"/>
    <cellStyle name="Normal 2 2 4 4 2 2 2 5" xfId="13038" xr:uid="{00000000-0005-0000-0000-00009E0C0000}"/>
    <cellStyle name="Normal 2 2 4 4 2 2 2 5 2" xfId="21076" xr:uid="{00000000-0005-0000-0000-00009E0C0000}"/>
    <cellStyle name="Normal 2 2 4 4 2 2 2 6" xfId="6717" xr:uid="{00000000-0005-0000-0000-00009A0C0000}"/>
    <cellStyle name="Normal 2 2 4 4 2 2 2 7" xfId="14797" xr:uid="{00000000-0005-0000-0000-00009A0C0000}"/>
    <cellStyle name="Normal 2 2 4 4 2 2 3" xfId="2340" xr:uid="{00000000-0005-0000-0000-00003A080000}"/>
    <cellStyle name="Normal 2 2 4 4 2 2 3 2" xfId="3990" xr:uid="{00000000-0005-0000-0000-00003B080000}"/>
    <cellStyle name="Normal 2 2 4 4 2 2 3 2 2" xfId="10449" xr:uid="{00000000-0005-0000-0000-0000A00C0000}"/>
    <cellStyle name="Normal 2 2 4 4 2 2 3 2 3" xfId="18527" xr:uid="{00000000-0005-0000-0000-0000A00C0000}"/>
    <cellStyle name="Normal 2 2 4 4 2 2 3 3" xfId="5653" xr:uid="{00000000-0005-0000-0000-00003C080000}"/>
    <cellStyle name="Normal 2 2 4 4 2 2 3 3 2" xfId="12040" xr:uid="{00000000-0005-0000-0000-0000A10C0000}"/>
    <cellStyle name="Normal 2 2 4 4 2 2 3 3 3" xfId="20118" xr:uid="{00000000-0005-0000-0000-0000A10C0000}"/>
    <cellStyle name="Normal 2 2 4 4 2 2 3 4" xfId="8854" xr:uid="{00000000-0005-0000-0000-0000A20C0000}"/>
    <cellStyle name="Normal 2 2 4 4 2 2 3 4 2" xfId="16932" xr:uid="{00000000-0005-0000-0000-0000A20C0000}"/>
    <cellStyle name="Normal 2 2 4 4 2 2 3 5" xfId="7244" xr:uid="{00000000-0005-0000-0000-00009F0C0000}"/>
    <cellStyle name="Normal 2 2 4 4 2 2 3 6" xfId="15324" xr:uid="{00000000-0005-0000-0000-00009F0C0000}"/>
    <cellStyle name="Normal 2 2 4 4 2 2 4" xfId="2906" xr:uid="{00000000-0005-0000-0000-00003D080000}"/>
    <cellStyle name="Normal 2 2 4 4 2 2 4 2" xfId="9395" xr:uid="{00000000-0005-0000-0000-0000A30C0000}"/>
    <cellStyle name="Normal 2 2 4 4 2 2 4 3" xfId="17473" xr:uid="{00000000-0005-0000-0000-0000A30C0000}"/>
    <cellStyle name="Normal 2 2 4 4 2 2 5" xfId="4599" xr:uid="{00000000-0005-0000-0000-00003E080000}"/>
    <cellStyle name="Normal 2 2 4 4 2 2 5 2" xfId="10986" xr:uid="{00000000-0005-0000-0000-0000A40C0000}"/>
    <cellStyle name="Normal 2 2 4 4 2 2 5 3" xfId="19064" xr:uid="{00000000-0005-0000-0000-0000A40C0000}"/>
    <cellStyle name="Normal 2 2 4 4 2 2 6" xfId="7800" xr:uid="{00000000-0005-0000-0000-0000A50C0000}"/>
    <cellStyle name="Normal 2 2 4 4 2 2 6 2" xfId="15878" xr:uid="{00000000-0005-0000-0000-0000A50C0000}"/>
    <cellStyle name="Normal 2 2 4 4 2 2 7" xfId="12493" xr:uid="{00000000-0005-0000-0000-0000A60C0000}"/>
    <cellStyle name="Normal 2 2 4 4 2 2 7 2" xfId="20562" xr:uid="{00000000-0005-0000-0000-0000A60C0000}"/>
    <cellStyle name="Normal 2 2 4 4 2 2 8" xfId="6190" xr:uid="{00000000-0005-0000-0000-0000990C0000}"/>
    <cellStyle name="Normal 2 2 4 4 2 2 9" xfId="14270" xr:uid="{00000000-0005-0000-0000-0000990C0000}"/>
    <cellStyle name="Normal 2 2 4 4 2 3" xfId="1571" xr:uid="{00000000-0005-0000-0000-00003F080000}"/>
    <cellStyle name="Normal 2 2 4 4 2 3 2" xfId="3220" xr:uid="{00000000-0005-0000-0000-000040080000}"/>
    <cellStyle name="Normal 2 2 4 4 2 3 2 2" xfId="9679" xr:uid="{00000000-0005-0000-0000-0000A80C0000}"/>
    <cellStyle name="Normal 2 2 4 4 2 3 2 3" xfId="17757" xr:uid="{00000000-0005-0000-0000-0000A80C0000}"/>
    <cellStyle name="Normal 2 2 4 4 2 3 3" xfId="4883" xr:uid="{00000000-0005-0000-0000-000041080000}"/>
    <cellStyle name="Normal 2 2 4 4 2 3 3 2" xfId="11270" xr:uid="{00000000-0005-0000-0000-0000A90C0000}"/>
    <cellStyle name="Normal 2 2 4 4 2 3 3 3" xfId="19348" xr:uid="{00000000-0005-0000-0000-0000A90C0000}"/>
    <cellStyle name="Normal 2 2 4 4 2 3 4" xfId="8084" xr:uid="{00000000-0005-0000-0000-0000AA0C0000}"/>
    <cellStyle name="Normal 2 2 4 4 2 3 4 2" xfId="16162" xr:uid="{00000000-0005-0000-0000-0000AA0C0000}"/>
    <cellStyle name="Normal 2 2 4 4 2 3 5" xfId="13039" xr:uid="{00000000-0005-0000-0000-0000AB0C0000}"/>
    <cellStyle name="Normal 2 2 4 4 2 3 5 2" xfId="21077" xr:uid="{00000000-0005-0000-0000-0000AB0C0000}"/>
    <cellStyle name="Normal 2 2 4 4 2 3 6" xfId="6474" xr:uid="{00000000-0005-0000-0000-0000A70C0000}"/>
    <cellStyle name="Normal 2 2 4 4 2 3 7" xfId="14554" xr:uid="{00000000-0005-0000-0000-0000A70C0000}"/>
    <cellStyle name="Normal 2 2 4 4 2 4" xfId="2097" xr:uid="{00000000-0005-0000-0000-000042080000}"/>
    <cellStyle name="Normal 2 2 4 4 2 4 2" xfId="3747" xr:uid="{00000000-0005-0000-0000-000043080000}"/>
    <cellStyle name="Normal 2 2 4 4 2 4 2 2" xfId="10206" xr:uid="{00000000-0005-0000-0000-0000AD0C0000}"/>
    <cellStyle name="Normal 2 2 4 4 2 4 2 3" xfId="18284" xr:uid="{00000000-0005-0000-0000-0000AD0C0000}"/>
    <cellStyle name="Normal 2 2 4 4 2 4 3" xfId="5410" xr:uid="{00000000-0005-0000-0000-000044080000}"/>
    <cellStyle name="Normal 2 2 4 4 2 4 3 2" xfId="11797" xr:uid="{00000000-0005-0000-0000-0000AE0C0000}"/>
    <cellStyle name="Normal 2 2 4 4 2 4 3 3" xfId="19875" xr:uid="{00000000-0005-0000-0000-0000AE0C0000}"/>
    <cellStyle name="Normal 2 2 4 4 2 4 4" xfId="8611" xr:uid="{00000000-0005-0000-0000-0000AF0C0000}"/>
    <cellStyle name="Normal 2 2 4 4 2 4 4 2" xfId="16689" xr:uid="{00000000-0005-0000-0000-0000AF0C0000}"/>
    <cellStyle name="Normal 2 2 4 4 2 4 5" xfId="13037" xr:uid="{00000000-0005-0000-0000-0000B00C0000}"/>
    <cellStyle name="Normal 2 2 4 4 2 4 5 2" xfId="21075" xr:uid="{00000000-0005-0000-0000-0000B00C0000}"/>
    <cellStyle name="Normal 2 2 4 4 2 4 6" xfId="7001" xr:uid="{00000000-0005-0000-0000-0000AC0C0000}"/>
    <cellStyle name="Normal 2 2 4 4 2 4 7" xfId="15081" xr:uid="{00000000-0005-0000-0000-0000AC0C0000}"/>
    <cellStyle name="Normal 2 2 4 4 2 5" xfId="2507" xr:uid="{00000000-0005-0000-0000-000045080000}"/>
    <cellStyle name="Normal 2 2 4 4 2 5 2" xfId="9020" xr:uid="{00000000-0005-0000-0000-0000B10C0000}"/>
    <cellStyle name="Normal 2 2 4 4 2 5 3" xfId="17098" xr:uid="{00000000-0005-0000-0000-0000B10C0000}"/>
    <cellStyle name="Normal 2 2 4 4 2 6" xfId="4356" xr:uid="{00000000-0005-0000-0000-000046080000}"/>
    <cellStyle name="Normal 2 2 4 4 2 6 2" xfId="10743" xr:uid="{00000000-0005-0000-0000-0000B20C0000}"/>
    <cellStyle name="Normal 2 2 4 4 2 6 3" xfId="18821" xr:uid="{00000000-0005-0000-0000-0000B20C0000}"/>
    <cellStyle name="Normal 2 2 4 4 2 7" xfId="7557" xr:uid="{00000000-0005-0000-0000-0000B30C0000}"/>
    <cellStyle name="Normal 2 2 4 4 2 7 2" xfId="15635" xr:uid="{00000000-0005-0000-0000-0000B30C0000}"/>
    <cellStyle name="Normal 2 2 4 4 2 8" xfId="12212" xr:uid="{00000000-0005-0000-0000-0000B40C0000}"/>
    <cellStyle name="Normal 2 2 4 4 2 8 2" xfId="20286" xr:uid="{00000000-0005-0000-0000-0000B40C0000}"/>
    <cellStyle name="Normal 2 2 4 4 2 9" xfId="13604" xr:uid="{00000000-0005-0000-0000-0000B50C0000}"/>
    <cellStyle name="Normal 2 2 4 4 2 9 2" xfId="21601" xr:uid="{00000000-0005-0000-0000-0000B50C0000}"/>
    <cellStyle name="Normal 2 2 4 4 3" xfId="1015" xr:uid="{00000000-0005-0000-0000-000047080000}"/>
    <cellStyle name="Normal 2 2 4 4 3 2" xfId="1663" xr:uid="{00000000-0005-0000-0000-000048080000}"/>
    <cellStyle name="Normal 2 2 4 4 3 2 2" xfId="3313" xr:uid="{00000000-0005-0000-0000-000049080000}"/>
    <cellStyle name="Normal 2 2 4 4 3 2 2 2" xfId="9772" xr:uid="{00000000-0005-0000-0000-0000B80C0000}"/>
    <cellStyle name="Normal 2 2 4 4 3 2 2 3" xfId="17850" xr:uid="{00000000-0005-0000-0000-0000B80C0000}"/>
    <cellStyle name="Normal 2 2 4 4 3 2 3" xfId="4976" xr:uid="{00000000-0005-0000-0000-00004A080000}"/>
    <cellStyle name="Normal 2 2 4 4 3 2 3 2" xfId="11363" xr:uid="{00000000-0005-0000-0000-0000B90C0000}"/>
    <cellStyle name="Normal 2 2 4 4 3 2 3 3" xfId="19441" xr:uid="{00000000-0005-0000-0000-0000B90C0000}"/>
    <cellStyle name="Normal 2 2 4 4 3 2 4" xfId="8177" xr:uid="{00000000-0005-0000-0000-0000BA0C0000}"/>
    <cellStyle name="Normal 2 2 4 4 3 2 4 2" xfId="16255" xr:uid="{00000000-0005-0000-0000-0000BA0C0000}"/>
    <cellStyle name="Normal 2 2 4 4 3 2 5" xfId="13040" xr:uid="{00000000-0005-0000-0000-0000BB0C0000}"/>
    <cellStyle name="Normal 2 2 4 4 3 2 5 2" xfId="21078" xr:uid="{00000000-0005-0000-0000-0000BB0C0000}"/>
    <cellStyle name="Normal 2 2 4 4 3 2 6" xfId="6567" xr:uid="{00000000-0005-0000-0000-0000B70C0000}"/>
    <cellStyle name="Normal 2 2 4 4 3 2 7" xfId="14647" xr:uid="{00000000-0005-0000-0000-0000B70C0000}"/>
    <cellStyle name="Normal 2 2 4 4 3 3" xfId="2190" xr:uid="{00000000-0005-0000-0000-00004B080000}"/>
    <cellStyle name="Normal 2 2 4 4 3 3 2" xfId="3840" xr:uid="{00000000-0005-0000-0000-00004C080000}"/>
    <cellStyle name="Normal 2 2 4 4 3 3 2 2" xfId="10299" xr:uid="{00000000-0005-0000-0000-0000BD0C0000}"/>
    <cellStyle name="Normal 2 2 4 4 3 3 2 3" xfId="18377" xr:uid="{00000000-0005-0000-0000-0000BD0C0000}"/>
    <cellStyle name="Normal 2 2 4 4 3 3 3" xfId="5503" xr:uid="{00000000-0005-0000-0000-00004D080000}"/>
    <cellStyle name="Normal 2 2 4 4 3 3 3 2" xfId="11890" xr:uid="{00000000-0005-0000-0000-0000BE0C0000}"/>
    <cellStyle name="Normal 2 2 4 4 3 3 3 3" xfId="19968" xr:uid="{00000000-0005-0000-0000-0000BE0C0000}"/>
    <cellStyle name="Normal 2 2 4 4 3 3 4" xfId="8704" xr:uid="{00000000-0005-0000-0000-0000BF0C0000}"/>
    <cellStyle name="Normal 2 2 4 4 3 3 4 2" xfId="16782" xr:uid="{00000000-0005-0000-0000-0000BF0C0000}"/>
    <cellStyle name="Normal 2 2 4 4 3 3 5" xfId="7094" xr:uid="{00000000-0005-0000-0000-0000BC0C0000}"/>
    <cellStyle name="Normal 2 2 4 4 3 3 6" xfId="15174" xr:uid="{00000000-0005-0000-0000-0000BC0C0000}"/>
    <cellStyle name="Normal 2 2 4 4 3 4" xfId="2780" xr:uid="{00000000-0005-0000-0000-00004E080000}"/>
    <cellStyle name="Normal 2 2 4 4 3 4 2" xfId="9269" xr:uid="{00000000-0005-0000-0000-0000C00C0000}"/>
    <cellStyle name="Normal 2 2 4 4 3 4 3" xfId="17347" xr:uid="{00000000-0005-0000-0000-0000C00C0000}"/>
    <cellStyle name="Normal 2 2 4 4 3 5" xfId="4449" xr:uid="{00000000-0005-0000-0000-00004F080000}"/>
    <cellStyle name="Normal 2 2 4 4 3 5 2" xfId="10836" xr:uid="{00000000-0005-0000-0000-0000C10C0000}"/>
    <cellStyle name="Normal 2 2 4 4 3 5 3" xfId="18914" xr:uid="{00000000-0005-0000-0000-0000C10C0000}"/>
    <cellStyle name="Normal 2 2 4 4 3 6" xfId="7650" xr:uid="{00000000-0005-0000-0000-0000C20C0000}"/>
    <cellStyle name="Normal 2 2 4 4 3 6 2" xfId="15728" xr:uid="{00000000-0005-0000-0000-0000C20C0000}"/>
    <cellStyle name="Normal 2 2 4 4 3 7" xfId="12492" xr:uid="{00000000-0005-0000-0000-0000C30C0000}"/>
    <cellStyle name="Normal 2 2 4 4 3 7 2" xfId="20561" xr:uid="{00000000-0005-0000-0000-0000C30C0000}"/>
    <cellStyle name="Normal 2 2 4 4 3 8" xfId="6040" xr:uid="{00000000-0005-0000-0000-0000B60C0000}"/>
    <cellStyle name="Normal 2 2 4 4 3 9" xfId="14120" xr:uid="{00000000-0005-0000-0000-0000B60C0000}"/>
    <cellStyle name="Normal 2 2 4 4 4" xfId="1415" xr:uid="{00000000-0005-0000-0000-000050080000}"/>
    <cellStyle name="Normal 2 2 4 4 4 2" xfId="3064" xr:uid="{00000000-0005-0000-0000-000051080000}"/>
    <cellStyle name="Normal 2 2 4 4 4 2 2" xfId="9523" xr:uid="{00000000-0005-0000-0000-0000C50C0000}"/>
    <cellStyle name="Normal 2 2 4 4 4 2 3" xfId="17601" xr:uid="{00000000-0005-0000-0000-0000C50C0000}"/>
    <cellStyle name="Normal 2 2 4 4 4 3" xfId="4727" xr:uid="{00000000-0005-0000-0000-000052080000}"/>
    <cellStyle name="Normal 2 2 4 4 4 3 2" xfId="11114" xr:uid="{00000000-0005-0000-0000-0000C60C0000}"/>
    <cellStyle name="Normal 2 2 4 4 4 3 3" xfId="19192" xr:uid="{00000000-0005-0000-0000-0000C60C0000}"/>
    <cellStyle name="Normal 2 2 4 4 4 4" xfId="7928" xr:uid="{00000000-0005-0000-0000-0000C70C0000}"/>
    <cellStyle name="Normal 2 2 4 4 4 4 2" xfId="16006" xr:uid="{00000000-0005-0000-0000-0000C70C0000}"/>
    <cellStyle name="Normal 2 2 4 4 4 5" xfId="13041" xr:uid="{00000000-0005-0000-0000-0000C80C0000}"/>
    <cellStyle name="Normal 2 2 4 4 4 5 2" xfId="21079" xr:uid="{00000000-0005-0000-0000-0000C80C0000}"/>
    <cellStyle name="Normal 2 2 4 4 4 6" xfId="6318" xr:uid="{00000000-0005-0000-0000-0000C40C0000}"/>
    <cellStyle name="Normal 2 2 4 4 4 7" xfId="14398" xr:uid="{00000000-0005-0000-0000-0000C40C0000}"/>
    <cellStyle name="Normal 2 2 4 4 5" xfId="1941" xr:uid="{00000000-0005-0000-0000-000053080000}"/>
    <cellStyle name="Normal 2 2 4 4 5 2" xfId="3591" xr:uid="{00000000-0005-0000-0000-000054080000}"/>
    <cellStyle name="Normal 2 2 4 4 5 2 2" xfId="10050" xr:uid="{00000000-0005-0000-0000-0000CA0C0000}"/>
    <cellStyle name="Normal 2 2 4 4 5 2 3" xfId="18128" xr:uid="{00000000-0005-0000-0000-0000CA0C0000}"/>
    <cellStyle name="Normal 2 2 4 4 5 3" xfId="5254" xr:uid="{00000000-0005-0000-0000-000055080000}"/>
    <cellStyle name="Normal 2 2 4 4 5 3 2" xfId="11641" xr:uid="{00000000-0005-0000-0000-0000CB0C0000}"/>
    <cellStyle name="Normal 2 2 4 4 5 3 3" xfId="19719" xr:uid="{00000000-0005-0000-0000-0000CB0C0000}"/>
    <cellStyle name="Normal 2 2 4 4 5 4" xfId="8455" xr:uid="{00000000-0005-0000-0000-0000CC0C0000}"/>
    <cellStyle name="Normal 2 2 4 4 5 4 2" xfId="16533" xr:uid="{00000000-0005-0000-0000-0000CC0C0000}"/>
    <cellStyle name="Normal 2 2 4 4 5 5" xfId="12720" xr:uid="{00000000-0005-0000-0000-0000CD0C0000}"/>
    <cellStyle name="Normal 2 2 4 4 5 5 2" xfId="20784" xr:uid="{00000000-0005-0000-0000-0000CD0C0000}"/>
    <cellStyle name="Normal 2 2 4 4 5 6" xfId="6845" xr:uid="{00000000-0005-0000-0000-0000C90C0000}"/>
    <cellStyle name="Normal 2 2 4 4 5 7" xfId="14925" xr:uid="{00000000-0005-0000-0000-0000C90C0000}"/>
    <cellStyle name="Normal 2 2 4 4 6" xfId="2506" xr:uid="{00000000-0005-0000-0000-000056080000}"/>
    <cellStyle name="Normal 2 2 4 4 6 2" xfId="9019" xr:uid="{00000000-0005-0000-0000-0000CE0C0000}"/>
    <cellStyle name="Normal 2 2 4 4 6 3" xfId="17097" xr:uid="{00000000-0005-0000-0000-0000CE0C0000}"/>
    <cellStyle name="Normal 2 2 4 4 7" xfId="4200" xr:uid="{00000000-0005-0000-0000-000057080000}"/>
    <cellStyle name="Normal 2 2 4 4 7 2" xfId="10587" xr:uid="{00000000-0005-0000-0000-0000CF0C0000}"/>
    <cellStyle name="Normal 2 2 4 4 7 3" xfId="18665" xr:uid="{00000000-0005-0000-0000-0000CF0C0000}"/>
    <cellStyle name="Normal 2 2 4 4 8" xfId="7401" xr:uid="{00000000-0005-0000-0000-0000D00C0000}"/>
    <cellStyle name="Normal 2 2 4 4 8 2" xfId="15479" xr:uid="{00000000-0005-0000-0000-0000D00C0000}"/>
    <cellStyle name="Normal 2 2 4 4 9" xfId="12211" xr:uid="{00000000-0005-0000-0000-0000D10C0000}"/>
    <cellStyle name="Normal 2 2 4 4 9 2" xfId="20285" xr:uid="{00000000-0005-0000-0000-0000D10C0000}"/>
    <cellStyle name="Normal 2 2 4 5" xfId="474" xr:uid="{00000000-0005-0000-0000-0000DA010000}"/>
    <cellStyle name="Normal 2 2 4 5 10" xfId="13605" xr:uid="{00000000-0005-0000-0000-0000D30C0000}"/>
    <cellStyle name="Normal 2 2 4 5 10 2" xfId="21602" xr:uid="{00000000-0005-0000-0000-0000D30C0000}"/>
    <cellStyle name="Normal 2 2 4 5 11" xfId="5792" xr:uid="{00000000-0005-0000-0000-0000D20C0000}"/>
    <cellStyle name="Normal 2 2 4 5 12" xfId="13872" xr:uid="{00000000-0005-0000-0000-0000D20C0000}"/>
    <cellStyle name="Normal 2 2 4 5 2" xfId="970" xr:uid="{00000000-0005-0000-0000-000059080000}"/>
    <cellStyle name="Normal 2 2 4 5 2 10" xfId="14009" xr:uid="{00000000-0005-0000-0000-0000D40C0000}"/>
    <cellStyle name="Normal 2 2 4 5 2 2" xfId="1156" xr:uid="{00000000-0005-0000-0000-00005A080000}"/>
    <cellStyle name="Normal 2 2 4 5 2 2 2" xfId="1814" xr:uid="{00000000-0005-0000-0000-00005B080000}"/>
    <cellStyle name="Normal 2 2 4 5 2 2 2 2" xfId="3464" xr:uid="{00000000-0005-0000-0000-00005C080000}"/>
    <cellStyle name="Normal 2 2 4 5 2 2 2 2 2" xfId="9923" xr:uid="{00000000-0005-0000-0000-0000D70C0000}"/>
    <cellStyle name="Normal 2 2 4 5 2 2 2 2 3" xfId="18001" xr:uid="{00000000-0005-0000-0000-0000D70C0000}"/>
    <cellStyle name="Normal 2 2 4 5 2 2 2 3" xfId="5127" xr:uid="{00000000-0005-0000-0000-00005D080000}"/>
    <cellStyle name="Normal 2 2 4 5 2 2 2 3 2" xfId="11514" xr:uid="{00000000-0005-0000-0000-0000D80C0000}"/>
    <cellStyle name="Normal 2 2 4 5 2 2 2 3 3" xfId="19592" xr:uid="{00000000-0005-0000-0000-0000D80C0000}"/>
    <cellStyle name="Normal 2 2 4 5 2 2 2 4" xfId="8328" xr:uid="{00000000-0005-0000-0000-0000D90C0000}"/>
    <cellStyle name="Normal 2 2 4 5 2 2 2 4 2" xfId="16406" xr:uid="{00000000-0005-0000-0000-0000D90C0000}"/>
    <cellStyle name="Normal 2 2 4 5 2 2 2 5" xfId="6718" xr:uid="{00000000-0005-0000-0000-0000D60C0000}"/>
    <cellStyle name="Normal 2 2 4 5 2 2 2 6" xfId="14798" xr:uid="{00000000-0005-0000-0000-0000D60C0000}"/>
    <cellStyle name="Normal 2 2 4 5 2 2 3" xfId="2341" xr:uid="{00000000-0005-0000-0000-00005E080000}"/>
    <cellStyle name="Normal 2 2 4 5 2 2 3 2" xfId="3991" xr:uid="{00000000-0005-0000-0000-00005F080000}"/>
    <cellStyle name="Normal 2 2 4 5 2 2 3 2 2" xfId="10450" xr:uid="{00000000-0005-0000-0000-0000DB0C0000}"/>
    <cellStyle name="Normal 2 2 4 5 2 2 3 2 3" xfId="18528" xr:uid="{00000000-0005-0000-0000-0000DB0C0000}"/>
    <cellStyle name="Normal 2 2 4 5 2 2 3 3" xfId="5654" xr:uid="{00000000-0005-0000-0000-000060080000}"/>
    <cellStyle name="Normal 2 2 4 5 2 2 3 3 2" xfId="12041" xr:uid="{00000000-0005-0000-0000-0000DC0C0000}"/>
    <cellStyle name="Normal 2 2 4 5 2 2 3 3 3" xfId="20119" xr:uid="{00000000-0005-0000-0000-0000DC0C0000}"/>
    <cellStyle name="Normal 2 2 4 5 2 2 3 4" xfId="8855" xr:uid="{00000000-0005-0000-0000-0000DD0C0000}"/>
    <cellStyle name="Normal 2 2 4 5 2 2 3 4 2" xfId="16933" xr:uid="{00000000-0005-0000-0000-0000DD0C0000}"/>
    <cellStyle name="Normal 2 2 4 5 2 2 3 5" xfId="7245" xr:uid="{00000000-0005-0000-0000-0000DA0C0000}"/>
    <cellStyle name="Normal 2 2 4 5 2 2 3 6" xfId="15325" xr:uid="{00000000-0005-0000-0000-0000DA0C0000}"/>
    <cellStyle name="Normal 2 2 4 5 2 2 4" xfId="2907" xr:uid="{00000000-0005-0000-0000-000061080000}"/>
    <cellStyle name="Normal 2 2 4 5 2 2 4 2" xfId="9396" xr:uid="{00000000-0005-0000-0000-0000DE0C0000}"/>
    <cellStyle name="Normal 2 2 4 5 2 2 4 3" xfId="17474" xr:uid="{00000000-0005-0000-0000-0000DE0C0000}"/>
    <cellStyle name="Normal 2 2 4 5 2 2 5" xfId="4600" xr:uid="{00000000-0005-0000-0000-000062080000}"/>
    <cellStyle name="Normal 2 2 4 5 2 2 5 2" xfId="10987" xr:uid="{00000000-0005-0000-0000-0000DF0C0000}"/>
    <cellStyle name="Normal 2 2 4 5 2 2 5 3" xfId="19065" xr:uid="{00000000-0005-0000-0000-0000DF0C0000}"/>
    <cellStyle name="Normal 2 2 4 5 2 2 6" xfId="7801" xr:uid="{00000000-0005-0000-0000-0000E00C0000}"/>
    <cellStyle name="Normal 2 2 4 5 2 2 6 2" xfId="15879" xr:uid="{00000000-0005-0000-0000-0000E00C0000}"/>
    <cellStyle name="Normal 2 2 4 5 2 2 7" xfId="13042" xr:uid="{00000000-0005-0000-0000-0000E10C0000}"/>
    <cellStyle name="Normal 2 2 4 5 2 2 7 2" xfId="21080" xr:uid="{00000000-0005-0000-0000-0000E10C0000}"/>
    <cellStyle name="Normal 2 2 4 5 2 2 8" xfId="6191" xr:uid="{00000000-0005-0000-0000-0000D50C0000}"/>
    <cellStyle name="Normal 2 2 4 5 2 2 9" xfId="14271" xr:uid="{00000000-0005-0000-0000-0000D50C0000}"/>
    <cellStyle name="Normal 2 2 4 5 2 3" xfId="1553" xr:uid="{00000000-0005-0000-0000-000063080000}"/>
    <cellStyle name="Normal 2 2 4 5 2 3 2" xfId="3202" xr:uid="{00000000-0005-0000-0000-000064080000}"/>
    <cellStyle name="Normal 2 2 4 5 2 3 2 2" xfId="9661" xr:uid="{00000000-0005-0000-0000-0000E30C0000}"/>
    <cellStyle name="Normal 2 2 4 5 2 3 2 3" xfId="17739" xr:uid="{00000000-0005-0000-0000-0000E30C0000}"/>
    <cellStyle name="Normal 2 2 4 5 2 3 3" xfId="4865" xr:uid="{00000000-0005-0000-0000-000065080000}"/>
    <cellStyle name="Normal 2 2 4 5 2 3 3 2" xfId="11252" xr:uid="{00000000-0005-0000-0000-0000E40C0000}"/>
    <cellStyle name="Normal 2 2 4 5 2 3 3 3" xfId="19330" xr:uid="{00000000-0005-0000-0000-0000E40C0000}"/>
    <cellStyle name="Normal 2 2 4 5 2 3 4" xfId="8066" xr:uid="{00000000-0005-0000-0000-0000E50C0000}"/>
    <cellStyle name="Normal 2 2 4 5 2 3 4 2" xfId="16144" xr:uid="{00000000-0005-0000-0000-0000E50C0000}"/>
    <cellStyle name="Normal 2 2 4 5 2 3 5" xfId="6456" xr:uid="{00000000-0005-0000-0000-0000E20C0000}"/>
    <cellStyle name="Normal 2 2 4 5 2 3 6" xfId="14536" xr:uid="{00000000-0005-0000-0000-0000E20C0000}"/>
    <cellStyle name="Normal 2 2 4 5 2 4" xfId="2079" xr:uid="{00000000-0005-0000-0000-000066080000}"/>
    <cellStyle name="Normal 2 2 4 5 2 4 2" xfId="3729" xr:uid="{00000000-0005-0000-0000-000067080000}"/>
    <cellStyle name="Normal 2 2 4 5 2 4 2 2" xfId="10188" xr:uid="{00000000-0005-0000-0000-0000E70C0000}"/>
    <cellStyle name="Normal 2 2 4 5 2 4 2 3" xfId="18266" xr:uid="{00000000-0005-0000-0000-0000E70C0000}"/>
    <cellStyle name="Normal 2 2 4 5 2 4 3" xfId="5392" xr:uid="{00000000-0005-0000-0000-000068080000}"/>
    <cellStyle name="Normal 2 2 4 5 2 4 3 2" xfId="11779" xr:uid="{00000000-0005-0000-0000-0000E80C0000}"/>
    <cellStyle name="Normal 2 2 4 5 2 4 3 3" xfId="19857" xr:uid="{00000000-0005-0000-0000-0000E80C0000}"/>
    <cellStyle name="Normal 2 2 4 5 2 4 4" xfId="8593" xr:uid="{00000000-0005-0000-0000-0000E90C0000}"/>
    <cellStyle name="Normal 2 2 4 5 2 4 4 2" xfId="16671" xr:uid="{00000000-0005-0000-0000-0000E90C0000}"/>
    <cellStyle name="Normal 2 2 4 5 2 4 5" xfId="6983" xr:uid="{00000000-0005-0000-0000-0000E60C0000}"/>
    <cellStyle name="Normal 2 2 4 5 2 4 6" xfId="15063" xr:uid="{00000000-0005-0000-0000-0000E60C0000}"/>
    <cellStyle name="Normal 2 2 4 5 2 5" xfId="2735" xr:uid="{00000000-0005-0000-0000-000069080000}"/>
    <cellStyle name="Normal 2 2 4 5 2 5 2" xfId="9224" xr:uid="{00000000-0005-0000-0000-0000EA0C0000}"/>
    <cellStyle name="Normal 2 2 4 5 2 5 3" xfId="17302" xr:uid="{00000000-0005-0000-0000-0000EA0C0000}"/>
    <cellStyle name="Normal 2 2 4 5 2 6" xfId="4338" xr:uid="{00000000-0005-0000-0000-00006A080000}"/>
    <cellStyle name="Normal 2 2 4 5 2 6 2" xfId="10725" xr:uid="{00000000-0005-0000-0000-0000EB0C0000}"/>
    <cellStyle name="Normal 2 2 4 5 2 6 3" xfId="18803" xr:uid="{00000000-0005-0000-0000-0000EB0C0000}"/>
    <cellStyle name="Normal 2 2 4 5 2 7" xfId="7539" xr:uid="{00000000-0005-0000-0000-0000EC0C0000}"/>
    <cellStyle name="Normal 2 2 4 5 2 7 2" xfId="15617" xr:uid="{00000000-0005-0000-0000-0000EC0C0000}"/>
    <cellStyle name="Normal 2 2 4 5 2 8" xfId="12494" xr:uid="{00000000-0005-0000-0000-0000ED0C0000}"/>
    <cellStyle name="Normal 2 2 4 5 2 8 2" xfId="20563" xr:uid="{00000000-0005-0000-0000-0000ED0C0000}"/>
    <cellStyle name="Normal 2 2 4 5 2 9" xfId="5929" xr:uid="{00000000-0005-0000-0000-0000D40C0000}"/>
    <cellStyle name="Normal 2 2 4 5 3" xfId="1016" xr:uid="{00000000-0005-0000-0000-00006B080000}"/>
    <cellStyle name="Normal 2 2 4 5 3 2" xfId="1664" xr:uid="{00000000-0005-0000-0000-00006C080000}"/>
    <cellStyle name="Normal 2 2 4 5 3 2 2" xfId="3314" xr:uid="{00000000-0005-0000-0000-00006D080000}"/>
    <cellStyle name="Normal 2 2 4 5 3 2 2 2" xfId="9773" xr:uid="{00000000-0005-0000-0000-0000F00C0000}"/>
    <cellStyle name="Normal 2 2 4 5 3 2 2 3" xfId="17851" xr:uid="{00000000-0005-0000-0000-0000F00C0000}"/>
    <cellStyle name="Normal 2 2 4 5 3 2 3" xfId="4977" xr:uid="{00000000-0005-0000-0000-00006E080000}"/>
    <cellStyle name="Normal 2 2 4 5 3 2 3 2" xfId="11364" xr:uid="{00000000-0005-0000-0000-0000F10C0000}"/>
    <cellStyle name="Normal 2 2 4 5 3 2 3 3" xfId="19442" xr:uid="{00000000-0005-0000-0000-0000F10C0000}"/>
    <cellStyle name="Normal 2 2 4 5 3 2 4" xfId="8178" xr:uid="{00000000-0005-0000-0000-0000F20C0000}"/>
    <cellStyle name="Normal 2 2 4 5 3 2 4 2" xfId="16256" xr:uid="{00000000-0005-0000-0000-0000F20C0000}"/>
    <cellStyle name="Normal 2 2 4 5 3 2 5" xfId="6568" xr:uid="{00000000-0005-0000-0000-0000EF0C0000}"/>
    <cellStyle name="Normal 2 2 4 5 3 2 6" xfId="14648" xr:uid="{00000000-0005-0000-0000-0000EF0C0000}"/>
    <cellStyle name="Normal 2 2 4 5 3 3" xfId="2191" xr:uid="{00000000-0005-0000-0000-00006F080000}"/>
    <cellStyle name="Normal 2 2 4 5 3 3 2" xfId="3841" xr:uid="{00000000-0005-0000-0000-000070080000}"/>
    <cellStyle name="Normal 2 2 4 5 3 3 2 2" xfId="10300" xr:uid="{00000000-0005-0000-0000-0000F40C0000}"/>
    <cellStyle name="Normal 2 2 4 5 3 3 2 3" xfId="18378" xr:uid="{00000000-0005-0000-0000-0000F40C0000}"/>
    <cellStyle name="Normal 2 2 4 5 3 3 3" xfId="5504" xr:uid="{00000000-0005-0000-0000-000071080000}"/>
    <cellStyle name="Normal 2 2 4 5 3 3 3 2" xfId="11891" xr:uid="{00000000-0005-0000-0000-0000F50C0000}"/>
    <cellStyle name="Normal 2 2 4 5 3 3 3 3" xfId="19969" xr:uid="{00000000-0005-0000-0000-0000F50C0000}"/>
    <cellStyle name="Normal 2 2 4 5 3 3 4" xfId="8705" xr:uid="{00000000-0005-0000-0000-0000F60C0000}"/>
    <cellStyle name="Normal 2 2 4 5 3 3 4 2" xfId="16783" xr:uid="{00000000-0005-0000-0000-0000F60C0000}"/>
    <cellStyle name="Normal 2 2 4 5 3 3 5" xfId="7095" xr:uid="{00000000-0005-0000-0000-0000F30C0000}"/>
    <cellStyle name="Normal 2 2 4 5 3 3 6" xfId="15175" xr:uid="{00000000-0005-0000-0000-0000F30C0000}"/>
    <cellStyle name="Normal 2 2 4 5 3 4" xfId="2781" xr:uid="{00000000-0005-0000-0000-000072080000}"/>
    <cellStyle name="Normal 2 2 4 5 3 4 2" xfId="9270" xr:uid="{00000000-0005-0000-0000-0000F70C0000}"/>
    <cellStyle name="Normal 2 2 4 5 3 4 3" xfId="17348" xr:uid="{00000000-0005-0000-0000-0000F70C0000}"/>
    <cellStyle name="Normal 2 2 4 5 3 5" xfId="4450" xr:uid="{00000000-0005-0000-0000-000073080000}"/>
    <cellStyle name="Normal 2 2 4 5 3 5 2" xfId="10837" xr:uid="{00000000-0005-0000-0000-0000F80C0000}"/>
    <cellStyle name="Normal 2 2 4 5 3 5 3" xfId="18915" xr:uid="{00000000-0005-0000-0000-0000F80C0000}"/>
    <cellStyle name="Normal 2 2 4 5 3 6" xfId="7651" xr:uid="{00000000-0005-0000-0000-0000F90C0000}"/>
    <cellStyle name="Normal 2 2 4 5 3 6 2" xfId="15729" xr:uid="{00000000-0005-0000-0000-0000F90C0000}"/>
    <cellStyle name="Normal 2 2 4 5 3 7" xfId="13043" xr:uid="{00000000-0005-0000-0000-0000FA0C0000}"/>
    <cellStyle name="Normal 2 2 4 5 3 7 2" xfId="21081" xr:uid="{00000000-0005-0000-0000-0000FA0C0000}"/>
    <cellStyle name="Normal 2 2 4 5 3 8" xfId="6041" xr:uid="{00000000-0005-0000-0000-0000EE0C0000}"/>
    <cellStyle name="Normal 2 2 4 5 3 9" xfId="14121" xr:uid="{00000000-0005-0000-0000-0000EE0C0000}"/>
    <cellStyle name="Normal 2 2 4 5 4" xfId="1416" xr:uid="{00000000-0005-0000-0000-000074080000}"/>
    <cellStyle name="Normal 2 2 4 5 4 2" xfId="3065" xr:uid="{00000000-0005-0000-0000-000075080000}"/>
    <cellStyle name="Normal 2 2 4 5 4 2 2" xfId="9524" xr:uid="{00000000-0005-0000-0000-0000FC0C0000}"/>
    <cellStyle name="Normal 2 2 4 5 4 2 3" xfId="17602" xr:uid="{00000000-0005-0000-0000-0000FC0C0000}"/>
    <cellStyle name="Normal 2 2 4 5 4 3" xfId="4728" xr:uid="{00000000-0005-0000-0000-000076080000}"/>
    <cellStyle name="Normal 2 2 4 5 4 3 2" xfId="11115" xr:uid="{00000000-0005-0000-0000-0000FD0C0000}"/>
    <cellStyle name="Normal 2 2 4 5 4 3 3" xfId="19193" xr:uid="{00000000-0005-0000-0000-0000FD0C0000}"/>
    <cellStyle name="Normal 2 2 4 5 4 4" xfId="7929" xr:uid="{00000000-0005-0000-0000-0000FE0C0000}"/>
    <cellStyle name="Normal 2 2 4 5 4 4 2" xfId="16007" xr:uid="{00000000-0005-0000-0000-0000FE0C0000}"/>
    <cellStyle name="Normal 2 2 4 5 4 5" xfId="12721" xr:uid="{00000000-0005-0000-0000-0000FF0C0000}"/>
    <cellStyle name="Normal 2 2 4 5 4 5 2" xfId="20785" xr:uid="{00000000-0005-0000-0000-0000FF0C0000}"/>
    <cellStyle name="Normal 2 2 4 5 4 6" xfId="6319" xr:uid="{00000000-0005-0000-0000-0000FB0C0000}"/>
    <cellStyle name="Normal 2 2 4 5 4 7" xfId="14399" xr:uid="{00000000-0005-0000-0000-0000FB0C0000}"/>
    <cellStyle name="Normal 2 2 4 5 5" xfId="1942" xr:uid="{00000000-0005-0000-0000-000077080000}"/>
    <cellStyle name="Normal 2 2 4 5 5 2" xfId="3592" xr:uid="{00000000-0005-0000-0000-000078080000}"/>
    <cellStyle name="Normal 2 2 4 5 5 2 2" xfId="10051" xr:uid="{00000000-0005-0000-0000-0000010D0000}"/>
    <cellStyle name="Normal 2 2 4 5 5 2 3" xfId="18129" xr:uid="{00000000-0005-0000-0000-0000010D0000}"/>
    <cellStyle name="Normal 2 2 4 5 5 3" xfId="5255" xr:uid="{00000000-0005-0000-0000-000079080000}"/>
    <cellStyle name="Normal 2 2 4 5 5 3 2" xfId="11642" xr:uid="{00000000-0005-0000-0000-0000020D0000}"/>
    <cellStyle name="Normal 2 2 4 5 5 3 3" xfId="19720" xr:uid="{00000000-0005-0000-0000-0000020D0000}"/>
    <cellStyle name="Normal 2 2 4 5 5 4" xfId="8456" xr:uid="{00000000-0005-0000-0000-0000030D0000}"/>
    <cellStyle name="Normal 2 2 4 5 5 4 2" xfId="16534" xr:uid="{00000000-0005-0000-0000-0000030D0000}"/>
    <cellStyle name="Normal 2 2 4 5 5 5" xfId="6846" xr:uid="{00000000-0005-0000-0000-0000000D0000}"/>
    <cellStyle name="Normal 2 2 4 5 5 6" xfId="14926" xr:uid="{00000000-0005-0000-0000-0000000D0000}"/>
    <cellStyle name="Normal 2 2 4 5 6" xfId="2508" xr:uid="{00000000-0005-0000-0000-00007A080000}"/>
    <cellStyle name="Normal 2 2 4 5 6 2" xfId="9021" xr:uid="{00000000-0005-0000-0000-0000040D0000}"/>
    <cellStyle name="Normal 2 2 4 5 6 3" xfId="17099" xr:uid="{00000000-0005-0000-0000-0000040D0000}"/>
    <cellStyle name="Normal 2 2 4 5 7" xfId="4201" xr:uid="{00000000-0005-0000-0000-00007B080000}"/>
    <cellStyle name="Normal 2 2 4 5 7 2" xfId="10588" xr:uid="{00000000-0005-0000-0000-0000050D0000}"/>
    <cellStyle name="Normal 2 2 4 5 7 3" xfId="18666" xr:uid="{00000000-0005-0000-0000-0000050D0000}"/>
    <cellStyle name="Normal 2 2 4 5 8" xfId="7402" xr:uid="{00000000-0005-0000-0000-0000060D0000}"/>
    <cellStyle name="Normal 2 2 4 5 8 2" xfId="15480" xr:uid="{00000000-0005-0000-0000-0000060D0000}"/>
    <cellStyle name="Normal 2 2 4 5 9" xfId="12213" xr:uid="{00000000-0005-0000-0000-0000070D0000}"/>
    <cellStyle name="Normal 2 2 4 5 9 2" xfId="20287" xr:uid="{00000000-0005-0000-0000-0000070D0000}"/>
    <cellStyle name="Normal 2 2 4 6" xfId="475" xr:uid="{00000000-0005-0000-0000-0000DB010000}"/>
    <cellStyle name="Normal 2 2 4 6 10" xfId="13606" xr:uid="{00000000-0005-0000-0000-0000090D0000}"/>
    <cellStyle name="Normal 2 2 4 6 10 2" xfId="21603" xr:uid="{00000000-0005-0000-0000-0000090D0000}"/>
    <cellStyle name="Normal 2 2 4 6 11" xfId="5793" xr:uid="{00000000-0005-0000-0000-0000080D0000}"/>
    <cellStyle name="Normal 2 2 4 6 12" xfId="13873" xr:uid="{00000000-0005-0000-0000-0000080D0000}"/>
    <cellStyle name="Normal 2 2 4 6 2" xfId="958" xr:uid="{00000000-0005-0000-0000-00007D080000}"/>
    <cellStyle name="Normal 2 2 4 6 2 10" xfId="13991" xr:uid="{00000000-0005-0000-0000-00000A0D0000}"/>
    <cellStyle name="Normal 2 2 4 6 2 2" xfId="1157" xr:uid="{00000000-0005-0000-0000-00007E080000}"/>
    <cellStyle name="Normal 2 2 4 6 2 2 2" xfId="1815" xr:uid="{00000000-0005-0000-0000-00007F080000}"/>
    <cellStyle name="Normal 2 2 4 6 2 2 2 2" xfId="3465" xr:uid="{00000000-0005-0000-0000-000080080000}"/>
    <cellStyle name="Normal 2 2 4 6 2 2 2 2 2" xfId="9924" xr:uid="{00000000-0005-0000-0000-00000D0D0000}"/>
    <cellStyle name="Normal 2 2 4 6 2 2 2 2 3" xfId="18002" xr:uid="{00000000-0005-0000-0000-00000D0D0000}"/>
    <cellStyle name="Normal 2 2 4 6 2 2 2 3" xfId="5128" xr:uid="{00000000-0005-0000-0000-000081080000}"/>
    <cellStyle name="Normal 2 2 4 6 2 2 2 3 2" xfId="11515" xr:uid="{00000000-0005-0000-0000-00000E0D0000}"/>
    <cellStyle name="Normal 2 2 4 6 2 2 2 3 3" xfId="19593" xr:uid="{00000000-0005-0000-0000-00000E0D0000}"/>
    <cellStyle name="Normal 2 2 4 6 2 2 2 4" xfId="8329" xr:uid="{00000000-0005-0000-0000-00000F0D0000}"/>
    <cellStyle name="Normal 2 2 4 6 2 2 2 4 2" xfId="16407" xr:uid="{00000000-0005-0000-0000-00000F0D0000}"/>
    <cellStyle name="Normal 2 2 4 6 2 2 2 5" xfId="6719" xr:uid="{00000000-0005-0000-0000-00000C0D0000}"/>
    <cellStyle name="Normal 2 2 4 6 2 2 2 6" xfId="14799" xr:uid="{00000000-0005-0000-0000-00000C0D0000}"/>
    <cellStyle name="Normal 2 2 4 6 2 2 3" xfId="2342" xr:uid="{00000000-0005-0000-0000-000082080000}"/>
    <cellStyle name="Normal 2 2 4 6 2 2 3 2" xfId="3992" xr:uid="{00000000-0005-0000-0000-000083080000}"/>
    <cellStyle name="Normal 2 2 4 6 2 2 3 2 2" xfId="10451" xr:uid="{00000000-0005-0000-0000-0000110D0000}"/>
    <cellStyle name="Normal 2 2 4 6 2 2 3 2 3" xfId="18529" xr:uid="{00000000-0005-0000-0000-0000110D0000}"/>
    <cellStyle name="Normal 2 2 4 6 2 2 3 3" xfId="5655" xr:uid="{00000000-0005-0000-0000-000084080000}"/>
    <cellStyle name="Normal 2 2 4 6 2 2 3 3 2" xfId="12042" xr:uid="{00000000-0005-0000-0000-0000120D0000}"/>
    <cellStyle name="Normal 2 2 4 6 2 2 3 3 3" xfId="20120" xr:uid="{00000000-0005-0000-0000-0000120D0000}"/>
    <cellStyle name="Normal 2 2 4 6 2 2 3 4" xfId="8856" xr:uid="{00000000-0005-0000-0000-0000130D0000}"/>
    <cellStyle name="Normal 2 2 4 6 2 2 3 4 2" xfId="16934" xr:uid="{00000000-0005-0000-0000-0000130D0000}"/>
    <cellStyle name="Normal 2 2 4 6 2 2 3 5" xfId="7246" xr:uid="{00000000-0005-0000-0000-0000100D0000}"/>
    <cellStyle name="Normal 2 2 4 6 2 2 3 6" xfId="15326" xr:uid="{00000000-0005-0000-0000-0000100D0000}"/>
    <cellStyle name="Normal 2 2 4 6 2 2 4" xfId="2908" xr:uid="{00000000-0005-0000-0000-000085080000}"/>
    <cellStyle name="Normal 2 2 4 6 2 2 4 2" xfId="9397" xr:uid="{00000000-0005-0000-0000-0000140D0000}"/>
    <cellStyle name="Normal 2 2 4 6 2 2 4 3" xfId="17475" xr:uid="{00000000-0005-0000-0000-0000140D0000}"/>
    <cellStyle name="Normal 2 2 4 6 2 2 5" xfId="4601" xr:uid="{00000000-0005-0000-0000-000086080000}"/>
    <cellStyle name="Normal 2 2 4 6 2 2 5 2" xfId="10988" xr:uid="{00000000-0005-0000-0000-0000150D0000}"/>
    <cellStyle name="Normal 2 2 4 6 2 2 5 3" xfId="19066" xr:uid="{00000000-0005-0000-0000-0000150D0000}"/>
    <cellStyle name="Normal 2 2 4 6 2 2 6" xfId="7802" xr:uid="{00000000-0005-0000-0000-0000160D0000}"/>
    <cellStyle name="Normal 2 2 4 6 2 2 6 2" xfId="15880" xr:uid="{00000000-0005-0000-0000-0000160D0000}"/>
    <cellStyle name="Normal 2 2 4 6 2 2 7" xfId="13044" xr:uid="{00000000-0005-0000-0000-0000170D0000}"/>
    <cellStyle name="Normal 2 2 4 6 2 2 7 2" xfId="21082" xr:uid="{00000000-0005-0000-0000-0000170D0000}"/>
    <cellStyle name="Normal 2 2 4 6 2 2 8" xfId="6192" xr:uid="{00000000-0005-0000-0000-00000B0D0000}"/>
    <cellStyle name="Normal 2 2 4 6 2 2 9" xfId="14272" xr:uid="{00000000-0005-0000-0000-00000B0D0000}"/>
    <cellStyle name="Normal 2 2 4 6 2 3" xfId="1535" xr:uid="{00000000-0005-0000-0000-000087080000}"/>
    <cellStyle name="Normal 2 2 4 6 2 3 2" xfId="3184" xr:uid="{00000000-0005-0000-0000-000088080000}"/>
    <cellStyle name="Normal 2 2 4 6 2 3 2 2" xfId="9643" xr:uid="{00000000-0005-0000-0000-0000190D0000}"/>
    <cellStyle name="Normal 2 2 4 6 2 3 2 3" xfId="17721" xr:uid="{00000000-0005-0000-0000-0000190D0000}"/>
    <cellStyle name="Normal 2 2 4 6 2 3 3" xfId="4847" xr:uid="{00000000-0005-0000-0000-000089080000}"/>
    <cellStyle name="Normal 2 2 4 6 2 3 3 2" xfId="11234" xr:uid="{00000000-0005-0000-0000-00001A0D0000}"/>
    <cellStyle name="Normal 2 2 4 6 2 3 3 3" xfId="19312" xr:uid="{00000000-0005-0000-0000-00001A0D0000}"/>
    <cellStyle name="Normal 2 2 4 6 2 3 4" xfId="8048" xr:uid="{00000000-0005-0000-0000-00001B0D0000}"/>
    <cellStyle name="Normal 2 2 4 6 2 3 4 2" xfId="16126" xr:uid="{00000000-0005-0000-0000-00001B0D0000}"/>
    <cellStyle name="Normal 2 2 4 6 2 3 5" xfId="6438" xr:uid="{00000000-0005-0000-0000-0000180D0000}"/>
    <cellStyle name="Normal 2 2 4 6 2 3 6" xfId="14518" xr:uid="{00000000-0005-0000-0000-0000180D0000}"/>
    <cellStyle name="Normal 2 2 4 6 2 4" xfId="2061" xr:uid="{00000000-0005-0000-0000-00008A080000}"/>
    <cellStyle name="Normal 2 2 4 6 2 4 2" xfId="3711" xr:uid="{00000000-0005-0000-0000-00008B080000}"/>
    <cellStyle name="Normal 2 2 4 6 2 4 2 2" xfId="10170" xr:uid="{00000000-0005-0000-0000-00001D0D0000}"/>
    <cellStyle name="Normal 2 2 4 6 2 4 2 3" xfId="18248" xr:uid="{00000000-0005-0000-0000-00001D0D0000}"/>
    <cellStyle name="Normal 2 2 4 6 2 4 3" xfId="5374" xr:uid="{00000000-0005-0000-0000-00008C080000}"/>
    <cellStyle name="Normal 2 2 4 6 2 4 3 2" xfId="11761" xr:uid="{00000000-0005-0000-0000-00001E0D0000}"/>
    <cellStyle name="Normal 2 2 4 6 2 4 3 3" xfId="19839" xr:uid="{00000000-0005-0000-0000-00001E0D0000}"/>
    <cellStyle name="Normal 2 2 4 6 2 4 4" xfId="8575" xr:uid="{00000000-0005-0000-0000-00001F0D0000}"/>
    <cellStyle name="Normal 2 2 4 6 2 4 4 2" xfId="16653" xr:uid="{00000000-0005-0000-0000-00001F0D0000}"/>
    <cellStyle name="Normal 2 2 4 6 2 4 5" xfId="6965" xr:uid="{00000000-0005-0000-0000-00001C0D0000}"/>
    <cellStyle name="Normal 2 2 4 6 2 4 6" xfId="15045" xr:uid="{00000000-0005-0000-0000-00001C0D0000}"/>
    <cellStyle name="Normal 2 2 4 6 2 5" xfId="2723" xr:uid="{00000000-0005-0000-0000-00008D080000}"/>
    <cellStyle name="Normal 2 2 4 6 2 5 2" xfId="9212" xr:uid="{00000000-0005-0000-0000-0000200D0000}"/>
    <cellStyle name="Normal 2 2 4 6 2 5 3" xfId="17290" xr:uid="{00000000-0005-0000-0000-0000200D0000}"/>
    <cellStyle name="Normal 2 2 4 6 2 6" xfId="4320" xr:uid="{00000000-0005-0000-0000-00008E080000}"/>
    <cellStyle name="Normal 2 2 4 6 2 6 2" xfId="10707" xr:uid="{00000000-0005-0000-0000-0000210D0000}"/>
    <cellStyle name="Normal 2 2 4 6 2 6 3" xfId="18785" xr:uid="{00000000-0005-0000-0000-0000210D0000}"/>
    <cellStyle name="Normal 2 2 4 6 2 7" xfId="7521" xr:uid="{00000000-0005-0000-0000-0000220D0000}"/>
    <cellStyle name="Normal 2 2 4 6 2 7 2" xfId="15599" xr:uid="{00000000-0005-0000-0000-0000220D0000}"/>
    <cellStyle name="Normal 2 2 4 6 2 8" xfId="12495" xr:uid="{00000000-0005-0000-0000-0000230D0000}"/>
    <cellStyle name="Normal 2 2 4 6 2 8 2" xfId="20564" xr:uid="{00000000-0005-0000-0000-0000230D0000}"/>
    <cellStyle name="Normal 2 2 4 6 2 9" xfId="5911" xr:uid="{00000000-0005-0000-0000-00000A0D0000}"/>
    <cellStyle name="Normal 2 2 4 6 3" xfId="1017" xr:uid="{00000000-0005-0000-0000-00008F080000}"/>
    <cellStyle name="Normal 2 2 4 6 3 2" xfId="1665" xr:uid="{00000000-0005-0000-0000-000090080000}"/>
    <cellStyle name="Normal 2 2 4 6 3 2 2" xfId="3315" xr:uid="{00000000-0005-0000-0000-000091080000}"/>
    <cellStyle name="Normal 2 2 4 6 3 2 2 2" xfId="9774" xr:uid="{00000000-0005-0000-0000-0000260D0000}"/>
    <cellStyle name="Normal 2 2 4 6 3 2 2 3" xfId="17852" xr:uid="{00000000-0005-0000-0000-0000260D0000}"/>
    <cellStyle name="Normal 2 2 4 6 3 2 3" xfId="4978" xr:uid="{00000000-0005-0000-0000-000092080000}"/>
    <cellStyle name="Normal 2 2 4 6 3 2 3 2" xfId="11365" xr:uid="{00000000-0005-0000-0000-0000270D0000}"/>
    <cellStyle name="Normal 2 2 4 6 3 2 3 3" xfId="19443" xr:uid="{00000000-0005-0000-0000-0000270D0000}"/>
    <cellStyle name="Normal 2 2 4 6 3 2 4" xfId="8179" xr:uid="{00000000-0005-0000-0000-0000280D0000}"/>
    <cellStyle name="Normal 2 2 4 6 3 2 4 2" xfId="16257" xr:uid="{00000000-0005-0000-0000-0000280D0000}"/>
    <cellStyle name="Normal 2 2 4 6 3 2 5" xfId="6569" xr:uid="{00000000-0005-0000-0000-0000250D0000}"/>
    <cellStyle name="Normal 2 2 4 6 3 2 6" xfId="14649" xr:uid="{00000000-0005-0000-0000-0000250D0000}"/>
    <cellStyle name="Normal 2 2 4 6 3 3" xfId="2192" xr:uid="{00000000-0005-0000-0000-000093080000}"/>
    <cellStyle name="Normal 2 2 4 6 3 3 2" xfId="3842" xr:uid="{00000000-0005-0000-0000-000094080000}"/>
    <cellStyle name="Normal 2 2 4 6 3 3 2 2" xfId="10301" xr:uid="{00000000-0005-0000-0000-00002A0D0000}"/>
    <cellStyle name="Normal 2 2 4 6 3 3 2 3" xfId="18379" xr:uid="{00000000-0005-0000-0000-00002A0D0000}"/>
    <cellStyle name="Normal 2 2 4 6 3 3 3" xfId="5505" xr:uid="{00000000-0005-0000-0000-000095080000}"/>
    <cellStyle name="Normal 2 2 4 6 3 3 3 2" xfId="11892" xr:uid="{00000000-0005-0000-0000-00002B0D0000}"/>
    <cellStyle name="Normal 2 2 4 6 3 3 3 3" xfId="19970" xr:uid="{00000000-0005-0000-0000-00002B0D0000}"/>
    <cellStyle name="Normal 2 2 4 6 3 3 4" xfId="8706" xr:uid="{00000000-0005-0000-0000-00002C0D0000}"/>
    <cellStyle name="Normal 2 2 4 6 3 3 4 2" xfId="16784" xr:uid="{00000000-0005-0000-0000-00002C0D0000}"/>
    <cellStyle name="Normal 2 2 4 6 3 3 5" xfId="7096" xr:uid="{00000000-0005-0000-0000-0000290D0000}"/>
    <cellStyle name="Normal 2 2 4 6 3 3 6" xfId="15176" xr:uid="{00000000-0005-0000-0000-0000290D0000}"/>
    <cellStyle name="Normal 2 2 4 6 3 4" xfId="2782" xr:uid="{00000000-0005-0000-0000-000096080000}"/>
    <cellStyle name="Normal 2 2 4 6 3 4 2" xfId="9271" xr:uid="{00000000-0005-0000-0000-00002D0D0000}"/>
    <cellStyle name="Normal 2 2 4 6 3 4 3" xfId="17349" xr:uid="{00000000-0005-0000-0000-00002D0D0000}"/>
    <cellStyle name="Normal 2 2 4 6 3 5" xfId="4451" xr:uid="{00000000-0005-0000-0000-000097080000}"/>
    <cellStyle name="Normal 2 2 4 6 3 5 2" xfId="10838" xr:uid="{00000000-0005-0000-0000-00002E0D0000}"/>
    <cellStyle name="Normal 2 2 4 6 3 5 3" xfId="18916" xr:uid="{00000000-0005-0000-0000-00002E0D0000}"/>
    <cellStyle name="Normal 2 2 4 6 3 6" xfId="7652" xr:uid="{00000000-0005-0000-0000-00002F0D0000}"/>
    <cellStyle name="Normal 2 2 4 6 3 6 2" xfId="15730" xr:uid="{00000000-0005-0000-0000-00002F0D0000}"/>
    <cellStyle name="Normal 2 2 4 6 3 7" xfId="13045" xr:uid="{00000000-0005-0000-0000-0000300D0000}"/>
    <cellStyle name="Normal 2 2 4 6 3 7 2" xfId="21083" xr:uid="{00000000-0005-0000-0000-0000300D0000}"/>
    <cellStyle name="Normal 2 2 4 6 3 8" xfId="6042" xr:uid="{00000000-0005-0000-0000-0000240D0000}"/>
    <cellStyle name="Normal 2 2 4 6 3 9" xfId="14122" xr:uid="{00000000-0005-0000-0000-0000240D0000}"/>
    <cellStyle name="Normal 2 2 4 6 4" xfId="1417" xr:uid="{00000000-0005-0000-0000-000098080000}"/>
    <cellStyle name="Normal 2 2 4 6 4 2" xfId="3066" xr:uid="{00000000-0005-0000-0000-000099080000}"/>
    <cellStyle name="Normal 2 2 4 6 4 2 2" xfId="9525" xr:uid="{00000000-0005-0000-0000-0000320D0000}"/>
    <cellStyle name="Normal 2 2 4 6 4 2 3" xfId="17603" xr:uid="{00000000-0005-0000-0000-0000320D0000}"/>
    <cellStyle name="Normal 2 2 4 6 4 3" xfId="4729" xr:uid="{00000000-0005-0000-0000-00009A080000}"/>
    <cellStyle name="Normal 2 2 4 6 4 3 2" xfId="11116" xr:uid="{00000000-0005-0000-0000-0000330D0000}"/>
    <cellStyle name="Normal 2 2 4 6 4 3 3" xfId="19194" xr:uid="{00000000-0005-0000-0000-0000330D0000}"/>
    <cellStyle name="Normal 2 2 4 6 4 4" xfId="7930" xr:uid="{00000000-0005-0000-0000-0000340D0000}"/>
    <cellStyle name="Normal 2 2 4 6 4 4 2" xfId="16008" xr:uid="{00000000-0005-0000-0000-0000340D0000}"/>
    <cellStyle name="Normal 2 2 4 6 4 5" xfId="12722" xr:uid="{00000000-0005-0000-0000-0000350D0000}"/>
    <cellStyle name="Normal 2 2 4 6 4 5 2" xfId="20786" xr:uid="{00000000-0005-0000-0000-0000350D0000}"/>
    <cellStyle name="Normal 2 2 4 6 4 6" xfId="6320" xr:uid="{00000000-0005-0000-0000-0000310D0000}"/>
    <cellStyle name="Normal 2 2 4 6 4 7" xfId="14400" xr:uid="{00000000-0005-0000-0000-0000310D0000}"/>
    <cellStyle name="Normal 2 2 4 6 5" xfId="1943" xr:uid="{00000000-0005-0000-0000-00009B080000}"/>
    <cellStyle name="Normal 2 2 4 6 5 2" xfId="3593" xr:uid="{00000000-0005-0000-0000-00009C080000}"/>
    <cellStyle name="Normal 2 2 4 6 5 2 2" xfId="10052" xr:uid="{00000000-0005-0000-0000-0000370D0000}"/>
    <cellStyle name="Normal 2 2 4 6 5 2 3" xfId="18130" xr:uid="{00000000-0005-0000-0000-0000370D0000}"/>
    <cellStyle name="Normal 2 2 4 6 5 3" xfId="5256" xr:uid="{00000000-0005-0000-0000-00009D080000}"/>
    <cellStyle name="Normal 2 2 4 6 5 3 2" xfId="11643" xr:uid="{00000000-0005-0000-0000-0000380D0000}"/>
    <cellStyle name="Normal 2 2 4 6 5 3 3" xfId="19721" xr:uid="{00000000-0005-0000-0000-0000380D0000}"/>
    <cellStyle name="Normal 2 2 4 6 5 4" xfId="8457" xr:uid="{00000000-0005-0000-0000-0000390D0000}"/>
    <cellStyle name="Normal 2 2 4 6 5 4 2" xfId="16535" xr:uid="{00000000-0005-0000-0000-0000390D0000}"/>
    <cellStyle name="Normal 2 2 4 6 5 5" xfId="6847" xr:uid="{00000000-0005-0000-0000-0000360D0000}"/>
    <cellStyle name="Normal 2 2 4 6 5 6" xfId="14927" xr:uid="{00000000-0005-0000-0000-0000360D0000}"/>
    <cellStyle name="Normal 2 2 4 6 6" xfId="2509" xr:uid="{00000000-0005-0000-0000-00009E080000}"/>
    <cellStyle name="Normal 2 2 4 6 6 2" xfId="9022" xr:uid="{00000000-0005-0000-0000-00003A0D0000}"/>
    <cellStyle name="Normal 2 2 4 6 6 3" xfId="17100" xr:uid="{00000000-0005-0000-0000-00003A0D0000}"/>
    <cellStyle name="Normal 2 2 4 6 7" xfId="4202" xr:uid="{00000000-0005-0000-0000-00009F080000}"/>
    <cellStyle name="Normal 2 2 4 6 7 2" xfId="10589" xr:uid="{00000000-0005-0000-0000-00003B0D0000}"/>
    <cellStyle name="Normal 2 2 4 6 7 3" xfId="18667" xr:uid="{00000000-0005-0000-0000-00003B0D0000}"/>
    <cellStyle name="Normal 2 2 4 6 8" xfId="7403" xr:uid="{00000000-0005-0000-0000-00003C0D0000}"/>
    <cellStyle name="Normal 2 2 4 6 8 2" xfId="15481" xr:uid="{00000000-0005-0000-0000-00003C0D0000}"/>
    <cellStyle name="Normal 2 2 4 6 9" xfId="12214" xr:uid="{00000000-0005-0000-0000-00003D0D0000}"/>
    <cellStyle name="Normal 2 2 4 6 9 2" xfId="20288" xr:uid="{00000000-0005-0000-0000-00003D0D0000}"/>
    <cellStyle name="Normal 2 2 4 7" xfId="476" xr:uid="{00000000-0005-0000-0000-0000DC010000}"/>
    <cellStyle name="Normal 2 2 4 7 10" xfId="5794" xr:uid="{00000000-0005-0000-0000-00003E0D0000}"/>
    <cellStyle name="Normal 2 2 4 7 11" xfId="13874" xr:uid="{00000000-0005-0000-0000-00003E0D0000}"/>
    <cellStyle name="Normal 2 2 4 7 2" xfId="1018" xr:uid="{00000000-0005-0000-0000-0000A1080000}"/>
    <cellStyle name="Normal 2 2 4 7 2 2" xfId="1666" xr:uid="{00000000-0005-0000-0000-0000A2080000}"/>
    <cellStyle name="Normal 2 2 4 7 2 2 2" xfId="3316" xr:uid="{00000000-0005-0000-0000-0000A3080000}"/>
    <cellStyle name="Normal 2 2 4 7 2 2 2 2" xfId="9775" xr:uid="{00000000-0005-0000-0000-0000410D0000}"/>
    <cellStyle name="Normal 2 2 4 7 2 2 2 3" xfId="17853" xr:uid="{00000000-0005-0000-0000-0000410D0000}"/>
    <cellStyle name="Normal 2 2 4 7 2 2 3" xfId="4979" xr:uid="{00000000-0005-0000-0000-0000A4080000}"/>
    <cellStyle name="Normal 2 2 4 7 2 2 3 2" xfId="11366" xr:uid="{00000000-0005-0000-0000-0000420D0000}"/>
    <cellStyle name="Normal 2 2 4 7 2 2 3 3" xfId="19444" xr:uid="{00000000-0005-0000-0000-0000420D0000}"/>
    <cellStyle name="Normal 2 2 4 7 2 2 4" xfId="8180" xr:uid="{00000000-0005-0000-0000-0000430D0000}"/>
    <cellStyle name="Normal 2 2 4 7 2 2 4 2" xfId="16258" xr:uid="{00000000-0005-0000-0000-0000430D0000}"/>
    <cellStyle name="Normal 2 2 4 7 2 2 5" xfId="6570" xr:uid="{00000000-0005-0000-0000-0000400D0000}"/>
    <cellStyle name="Normal 2 2 4 7 2 2 6" xfId="14650" xr:uid="{00000000-0005-0000-0000-0000400D0000}"/>
    <cellStyle name="Normal 2 2 4 7 2 3" xfId="2193" xr:uid="{00000000-0005-0000-0000-0000A5080000}"/>
    <cellStyle name="Normal 2 2 4 7 2 3 2" xfId="3843" xr:uid="{00000000-0005-0000-0000-0000A6080000}"/>
    <cellStyle name="Normal 2 2 4 7 2 3 2 2" xfId="10302" xr:uid="{00000000-0005-0000-0000-0000450D0000}"/>
    <cellStyle name="Normal 2 2 4 7 2 3 2 3" xfId="18380" xr:uid="{00000000-0005-0000-0000-0000450D0000}"/>
    <cellStyle name="Normal 2 2 4 7 2 3 3" xfId="5506" xr:uid="{00000000-0005-0000-0000-0000A7080000}"/>
    <cellStyle name="Normal 2 2 4 7 2 3 3 2" xfId="11893" xr:uid="{00000000-0005-0000-0000-0000460D0000}"/>
    <cellStyle name="Normal 2 2 4 7 2 3 3 3" xfId="19971" xr:uid="{00000000-0005-0000-0000-0000460D0000}"/>
    <cellStyle name="Normal 2 2 4 7 2 3 4" xfId="8707" xr:uid="{00000000-0005-0000-0000-0000470D0000}"/>
    <cellStyle name="Normal 2 2 4 7 2 3 4 2" xfId="16785" xr:uid="{00000000-0005-0000-0000-0000470D0000}"/>
    <cellStyle name="Normal 2 2 4 7 2 3 5" xfId="7097" xr:uid="{00000000-0005-0000-0000-0000440D0000}"/>
    <cellStyle name="Normal 2 2 4 7 2 3 6" xfId="15177" xr:uid="{00000000-0005-0000-0000-0000440D0000}"/>
    <cellStyle name="Normal 2 2 4 7 2 4" xfId="2783" xr:uid="{00000000-0005-0000-0000-0000A8080000}"/>
    <cellStyle name="Normal 2 2 4 7 2 4 2" xfId="9272" xr:uid="{00000000-0005-0000-0000-0000480D0000}"/>
    <cellStyle name="Normal 2 2 4 7 2 4 3" xfId="17350" xr:uid="{00000000-0005-0000-0000-0000480D0000}"/>
    <cellStyle name="Normal 2 2 4 7 2 5" xfId="4452" xr:uid="{00000000-0005-0000-0000-0000A9080000}"/>
    <cellStyle name="Normal 2 2 4 7 2 5 2" xfId="10839" xr:uid="{00000000-0005-0000-0000-0000490D0000}"/>
    <cellStyle name="Normal 2 2 4 7 2 5 3" xfId="18917" xr:uid="{00000000-0005-0000-0000-0000490D0000}"/>
    <cellStyle name="Normal 2 2 4 7 2 6" xfId="7653" xr:uid="{00000000-0005-0000-0000-00004A0D0000}"/>
    <cellStyle name="Normal 2 2 4 7 2 6 2" xfId="15731" xr:uid="{00000000-0005-0000-0000-00004A0D0000}"/>
    <cellStyle name="Normal 2 2 4 7 2 7" xfId="12723" xr:uid="{00000000-0005-0000-0000-00004B0D0000}"/>
    <cellStyle name="Normal 2 2 4 7 2 7 2" xfId="20787" xr:uid="{00000000-0005-0000-0000-00004B0D0000}"/>
    <cellStyle name="Normal 2 2 4 7 2 8" xfId="6043" xr:uid="{00000000-0005-0000-0000-00003F0D0000}"/>
    <cellStyle name="Normal 2 2 4 7 2 9" xfId="14123" xr:uid="{00000000-0005-0000-0000-00003F0D0000}"/>
    <cellStyle name="Normal 2 2 4 7 3" xfId="1418" xr:uid="{00000000-0005-0000-0000-0000AA080000}"/>
    <cellStyle name="Normal 2 2 4 7 3 2" xfId="3067" xr:uid="{00000000-0005-0000-0000-0000AB080000}"/>
    <cellStyle name="Normal 2 2 4 7 3 2 2" xfId="9526" xr:uid="{00000000-0005-0000-0000-00004D0D0000}"/>
    <cellStyle name="Normal 2 2 4 7 3 2 3" xfId="17604" xr:uid="{00000000-0005-0000-0000-00004D0D0000}"/>
    <cellStyle name="Normal 2 2 4 7 3 3" xfId="4730" xr:uid="{00000000-0005-0000-0000-0000AC080000}"/>
    <cellStyle name="Normal 2 2 4 7 3 3 2" xfId="11117" xr:uid="{00000000-0005-0000-0000-00004E0D0000}"/>
    <cellStyle name="Normal 2 2 4 7 3 3 3" xfId="19195" xr:uid="{00000000-0005-0000-0000-00004E0D0000}"/>
    <cellStyle name="Normal 2 2 4 7 3 4" xfId="7931" xr:uid="{00000000-0005-0000-0000-00004F0D0000}"/>
    <cellStyle name="Normal 2 2 4 7 3 4 2" xfId="16009" xr:uid="{00000000-0005-0000-0000-00004F0D0000}"/>
    <cellStyle name="Normal 2 2 4 7 3 5" xfId="6321" xr:uid="{00000000-0005-0000-0000-00004C0D0000}"/>
    <cellStyle name="Normal 2 2 4 7 3 6" xfId="14401" xr:uid="{00000000-0005-0000-0000-00004C0D0000}"/>
    <cellStyle name="Normal 2 2 4 7 4" xfId="1944" xr:uid="{00000000-0005-0000-0000-0000AD080000}"/>
    <cellStyle name="Normal 2 2 4 7 4 2" xfId="3594" xr:uid="{00000000-0005-0000-0000-0000AE080000}"/>
    <cellStyle name="Normal 2 2 4 7 4 2 2" xfId="10053" xr:uid="{00000000-0005-0000-0000-0000510D0000}"/>
    <cellStyle name="Normal 2 2 4 7 4 2 3" xfId="18131" xr:uid="{00000000-0005-0000-0000-0000510D0000}"/>
    <cellStyle name="Normal 2 2 4 7 4 3" xfId="5257" xr:uid="{00000000-0005-0000-0000-0000AF080000}"/>
    <cellStyle name="Normal 2 2 4 7 4 3 2" xfId="11644" xr:uid="{00000000-0005-0000-0000-0000520D0000}"/>
    <cellStyle name="Normal 2 2 4 7 4 3 3" xfId="19722" xr:uid="{00000000-0005-0000-0000-0000520D0000}"/>
    <cellStyle name="Normal 2 2 4 7 4 4" xfId="8458" xr:uid="{00000000-0005-0000-0000-0000530D0000}"/>
    <cellStyle name="Normal 2 2 4 7 4 4 2" xfId="16536" xr:uid="{00000000-0005-0000-0000-0000530D0000}"/>
    <cellStyle name="Normal 2 2 4 7 4 5" xfId="6848" xr:uid="{00000000-0005-0000-0000-0000500D0000}"/>
    <cellStyle name="Normal 2 2 4 7 4 6" xfId="14928" xr:uid="{00000000-0005-0000-0000-0000500D0000}"/>
    <cellStyle name="Normal 2 2 4 7 5" xfId="2510" xr:uid="{00000000-0005-0000-0000-0000B0080000}"/>
    <cellStyle name="Normal 2 2 4 7 5 2" xfId="9023" xr:uid="{00000000-0005-0000-0000-0000540D0000}"/>
    <cellStyle name="Normal 2 2 4 7 5 3" xfId="17101" xr:uid="{00000000-0005-0000-0000-0000540D0000}"/>
    <cellStyle name="Normal 2 2 4 7 6" xfId="4203" xr:uid="{00000000-0005-0000-0000-0000B1080000}"/>
    <cellStyle name="Normal 2 2 4 7 6 2" xfId="10590" xr:uid="{00000000-0005-0000-0000-0000550D0000}"/>
    <cellStyle name="Normal 2 2 4 7 6 3" xfId="18668" xr:uid="{00000000-0005-0000-0000-0000550D0000}"/>
    <cellStyle name="Normal 2 2 4 7 7" xfId="7404" xr:uid="{00000000-0005-0000-0000-0000560D0000}"/>
    <cellStyle name="Normal 2 2 4 7 7 2" xfId="15482" xr:uid="{00000000-0005-0000-0000-0000560D0000}"/>
    <cellStyle name="Normal 2 2 4 7 8" xfId="12215" xr:uid="{00000000-0005-0000-0000-0000570D0000}"/>
    <cellStyle name="Normal 2 2 4 7 8 2" xfId="20289" xr:uid="{00000000-0005-0000-0000-0000570D0000}"/>
    <cellStyle name="Normal 2 2 4 7 9" xfId="13607" xr:uid="{00000000-0005-0000-0000-0000580D0000}"/>
    <cellStyle name="Normal 2 2 4 7 9 2" xfId="21604" xr:uid="{00000000-0005-0000-0000-0000580D0000}"/>
    <cellStyle name="Normal 2 2 4 8" xfId="477" xr:uid="{00000000-0005-0000-0000-0000DD010000}"/>
    <cellStyle name="Normal 2 2 4 8 10" xfId="5795" xr:uid="{00000000-0005-0000-0000-0000590D0000}"/>
    <cellStyle name="Normal 2 2 4 8 11" xfId="13875" xr:uid="{00000000-0005-0000-0000-0000590D0000}"/>
    <cellStyle name="Normal 2 2 4 8 2" xfId="1019" xr:uid="{00000000-0005-0000-0000-0000B3080000}"/>
    <cellStyle name="Normal 2 2 4 8 2 2" xfId="1667" xr:uid="{00000000-0005-0000-0000-0000B4080000}"/>
    <cellStyle name="Normal 2 2 4 8 2 2 2" xfId="3317" xr:uid="{00000000-0005-0000-0000-0000B5080000}"/>
    <cellStyle name="Normal 2 2 4 8 2 2 2 2" xfId="9776" xr:uid="{00000000-0005-0000-0000-00005C0D0000}"/>
    <cellStyle name="Normal 2 2 4 8 2 2 2 3" xfId="17854" xr:uid="{00000000-0005-0000-0000-00005C0D0000}"/>
    <cellStyle name="Normal 2 2 4 8 2 2 3" xfId="4980" xr:uid="{00000000-0005-0000-0000-0000B6080000}"/>
    <cellStyle name="Normal 2 2 4 8 2 2 3 2" xfId="11367" xr:uid="{00000000-0005-0000-0000-00005D0D0000}"/>
    <cellStyle name="Normal 2 2 4 8 2 2 3 3" xfId="19445" xr:uid="{00000000-0005-0000-0000-00005D0D0000}"/>
    <cellStyle name="Normal 2 2 4 8 2 2 4" xfId="8181" xr:uid="{00000000-0005-0000-0000-00005E0D0000}"/>
    <cellStyle name="Normal 2 2 4 8 2 2 4 2" xfId="16259" xr:uid="{00000000-0005-0000-0000-00005E0D0000}"/>
    <cellStyle name="Normal 2 2 4 8 2 2 5" xfId="6571" xr:uid="{00000000-0005-0000-0000-00005B0D0000}"/>
    <cellStyle name="Normal 2 2 4 8 2 2 6" xfId="14651" xr:uid="{00000000-0005-0000-0000-00005B0D0000}"/>
    <cellStyle name="Normal 2 2 4 8 2 3" xfId="2194" xr:uid="{00000000-0005-0000-0000-0000B7080000}"/>
    <cellStyle name="Normal 2 2 4 8 2 3 2" xfId="3844" xr:uid="{00000000-0005-0000-0000-0000B8080000}"/>
    <cellStyle name="Normal 2 2 4 8 2 3 2 2" xfId="10303" xr:uid="{00000000-0005-0000-0000-0000600D0000}"/>
    <cellStyle name="Normal 2 2 4 8 2 3 2 3" xfId="18381" xr:uid="{00000000-0005-0000-0000-0000600D0000}"/>
    <cellStyle name="Normal 2 2 4 8 2 3 3" xfId="5507" xr:uid="{00000000-0005-0000-0000-0000B9080000}"/>
    <cellStyle name="Normal 2 2 4 8 2 3 3 2" xfId="11894" xr:uid="{00000000-0005-0000-0000-0000610D0000}"/>
    <cellStyle name="Normal 2 2 4 8 2 3 3 3" xfId="19972" xr:uid="{00000000-0005-0000-0000-0000610D0000}"/>
    <cellStyle name="Normal 2 2 4 8 2 3 4" xfId="8708" xr:uid="{00000000-0005-0000-0000-0000620D0000}"/>
    <cellStyle name="Normal 2 2 4 8 2 3 4 2" xfId="16786" xr:uid="{00000000-0005-0000-0000-0000620D0000}"/>
    <cellStyle name="Normal 2 2 4 8 2 3 5" xfId="7098" xr:uid="{00000000-0005-0000-0000-00005F0D0000}"/>
    <cellStyle name="Normal 2 2 4 8 2 3 6" xfId="15178" xr:uid="{00000000-0005-0000-0000-00005F0D0000}"/>
    <cellStyle name="Normal 2 2 4 8 2 4" xfId="2784" xr:uid="{00000000-0005-0000-0000-0000BA080000}"/>
    <cellStyle name="Normal 2 2 4 8 2 4 2" xfId="9273" xr:uid="{00000000-0005-0000-0000-0000630D0000}"/>
    <cellStyle name="Normal 2 2 4 8 2 4 3" xfId="17351" xr:uid="{00000000-0005-0000-0000-0000630D0000}"/>
    <cellStyle name="Normal 2 2 4 8 2 5" xfId="4453" xr:uid="{00000000-0005-0000-0000-0000BB080000}"/>
    <cellStyle name="Normal 2 2 4 8 2 5 2" xfId="10840" xr:uid="{00000000-0005-0000-0000-0000640D0000}"/>
    <cellStyle name="Normal 2 2 4 8 2 5 3" xfId="18918" xr:uid="{00000000-0005-0000-0000-0000640D0000}"/>
    <cellStyle name="Normal 2 2 4 8 2 6" xfId="7654" xr:uid="{00000000-0005-0000-0000-0000650D0000}"/>
    <cellStyle name="Normal 2 2 4 8 2 6 2" xfId="15732" xr:uid="{00000000-0005-0000-0000-0000650D0000}"/>
    <cellStyle name="Normal 2 2 4 8 2 7" xfId="12724" xr:uid="{00000000-0005-0000-0000-0000660D0000}"/>
    <cellStyle name="Normal 2 2 4 8 2 7 2" xfId="20788" xr:uid="{00000000-0005-0000-0000-0000660D0000}"/>
    <cellStyle name="Normal 2 2 4 8 2 8" xfId="6044" xr:uid="{00000000-0005-0000-0000-00005A0D0000}"/>
    <cellStyle name="Normal 2 2 4 8 2 9" xfId="14124" xr:uid="{00000000-0005-0000-0000-00005A0D0000}"/>
    <cellStyle name="Normal 2 2 4 8 3" xfId="1419" xr:uid="{00000000-0005-0000-0000-0000BC080000}"/>
    <cellStyle name="Normal 2 2 4 8 3 2" xfId="3068" xr:uid="{00000000-0005-0000-0000-0000BD080000}"/>
    <cellStyle name="Normal 2 2 4 8 3 2 2" xfId="9527" xr:uid="{00000000-0005-0000-0000-0000680D0000}"/>
    <cellStyle name="Normal 2 2 4 8 3 2 3" xfId="17605" xr:uid="{00000000-0005-0000-0000-0000680D0000}"/>
    <cellStyle name="Normal 2 2 4 8 3 3" xfId="4731" xr:uid="{00000000-0005-0000-0000-0000BE080000}"/>
    <cellStyle name="Normal 2 2 4 8 3 3 2" xfId="11118" xr:uid="{00000000-0005-0000-0000-0000690D0000}"/>
    <cellStyle name="Normal 2 2 4 8 3 3 3" xfId="19196" xr:uid="{00000000-0005-0000-0000-0000690D0000}"/>
    <cellStyle name="Normal 2 2 4 8 3 4" xfId="7932" xr:uid="{00000000-0005-0000-0000-00006A0D0000}"/>
    <cellStyle name="Normal 2 2 4 8 3 4 2" xfId="16010" xr:uid="{00000000-0005-0000-0000-00006A0D0000}"/>
    <cellStyle name="Normal 2 2 4 8 3 5" xfId="6322" xr:uid="{00000000-0005-0000-0000-0000670D0000}"/>
    <cellStyle name="Normal 2 2 4 8 3 6" xfId="14402" xr:uid="{00000000-0005-0000-0000-0000670D0000}"/>
    <cellStyle name="Normal 2 2 4 8 4" xfId="1945" xr:uid="{00000000-0005-0000-0000-0000BF080000}"/>
    <cellStyle name="Normal 2 2 4 8 4 2" xfId="3595" xr:uid="{00000000-0005-0000-0000-0000C0080000}"/>
    <cellStyle name="Normal 2 2 4 8 4 2 2" xfId="10054" xr:uid="{00000000-0005-0000-0000-00006C0D0000}"/>
    <cellStyle name="Normal 2 2 4 8 4 2 3" xfId="18132" xr:uid="{00000000-0005-0000-0000-00006C0D0000}"/>
    <cellStyle name="Normal 2 2 4 8 4 3" xfId="5258" xr:uid="{00000000-0005-0000-0000-0000C1080000}"/>
    <cellStyle name="Normal 2 2 4 8 4 3 2" xfId="11645" xr:uid="{00000000-0005-0000-0000-00006D0D0000}"/>
    <cellStyle name="Normal 2 2 4 8 4 3 3" xfId="19723" xr:uid="{00000000-0005-0000-0000-00006D0D0000}"/>
    <cellStyle name="Normal 2 2 4 8 4 4" xfId="8459" xr:uid="{00000000-0005-0000-0000-00006E0D0000}"/>
    <cellStyle name="Normal 2 2 4 8 4 4 2" xfId="16537" xr:uid="{00000000-0005-0000-0000-00006E0D0000}"/>
    <cellStyle name="Normal 2 2 4 8 4 5" xfId="6849" xr:uid="{00000000-0005-0000-0000-00006B0D0000}"/>
    <cellStyle name="Normal 2 2 4 8 4 6" xfId="14929" xr:uid="{00000000-0005-0000-0000-00006B0D0000}"/>
    <cellStyle name="Normal 2 2 4 8 5" xfId="2511" xr:uid="{00000000-0005-0000-0000-0000C2080000}"/>
    <cellStyle name="Normal 2 2 4 8 5 2" xfId="9024" xr:uid="{00000000-0005-0000-0000-00006F0D0000}"/>
    <cellStyle name="Normal 2 2 4 8 5 3" xfId="17102" xr:uid="{00000000-0005-0000-0000-00006F0D0000}"/>
    <cellStyle name="Normal 2 2 4 8 6" xfId="4204" xr:uid="{00000000-0005-0000-0000-0000C3080000}"/>
    <cellStyle name="Normal 2 2 4 8 6 2" xfId="10591" xr:uid="{00000000-0005-0000-0000-0000700D0000}"/>
    <cellStyle name="Normal 2 2 4 8 6 3" xfId="18669" xr:uid="{00000000-0005-0000-0000-0000700D0000}"/>
    <cellStyle name="Normal 2 2 4 8 7" xfId="7405" xr:uid="{00000000-0005-0000-0000-0000710D0000}"/>
    <cellStyle name="Normal 2 2 4 8 7 2" xfId="15483" xr:uid="{00000000-0005-0000-0000-0000710D0000}"/>
    <cellStyle name="Normal 2 2 4 8 8" xfId="12216" xr:uid="{00000000-0005-0000-0000-0000720D0000}"/>
    <cellStyle name="Normal 2 2 4 8 8 2" xfId="20290" xr:uid="{00000000-0005-0000-0000-0000720D0000}"/>
    <cellStyle name="Normal 2 2 4 8 9" xfId="13608" xr:uid="{00000000-0005-0000-0000-0000730D0000}"/>
    <cellStyle name="Normal 2 2 4 8 9 2" xfId="21605" xr:uid="{00000000-0005-0000-0000-0000730D0000}"/>
    <cellStyle name="Normal 2 2 4 9" xfId="478" xr:uid="{00000000-0005-0000-0000-0000DE010000}"/>
    <cellStyle name="Normal 2 2 4 9 10" xfId="14117" xr:uid="{00000000-0005-0000-0000-0000740D0000}"/>
    <cellStyle name="Normal 2 2 4 9 2" xfId="1660" xr:uid="{00000000-0005-0000-0000-0000C5080000}"/>
    <cellStyle name="Normal 2 2 4 9 2 2" xfId="3310" xr:uid="{00000000-0005-0000-0000-0000C6080000}"/>
    <cellStyle name="Normal 2 2 4 9 2 2 2" xfId="9769" xr:uid="{00000000-0005-0000-0000-0000760D0000}"/>
    <cellStyle name="Normal 2 2 4 9 2 2 3" xfId="17847" xr:uid="{00000000-0005-0000-0000-0000760D0000}"/>
    <cellStyle name="Normal 2 2 4 9 2 3" xfId="4973" xr:uid="{00000000-0005-0000-0000-0000C7080000}"/>
    <cellStyle name="Normal 2 2 4 9 2 3 2" xfId="11360" xr:uid="{00000000-0005-0000-0000-0000770D0000}"/>
    <cellStyle name="Normal 2 2 4 9 2 3 3" xfId="19438" xr:uid="{00000000-0005-0000-0000-0000770D0000}"/>
    <cellStyle name="Normal 2 2 4 9 2 4" xfId="8174" xr:uid="{00000000-0005-0000-0000-0000780D0000}"/>
    <cellStyle name="Normal 2 2 4 9 2 4 2" xfId="16252" xr:uid="{00000000-0005-0000-0000-0000780D0000}"/>
    <cellStyle name="Normal 2 2 4 9 2 5" xfId="13046" xr:uid="{00000000-0005-0000-0000-0000790D0000}"/>
    <cellStyle name="Normal 2 2 4 9 2 5 2" xfId="21084" xr:uid="{00000000-0005-0000-0000-0000790D0000}"/>
    <cellStyle name="Normal 2 2 4 9 2 6" xfId="6564" xr:uid="{00000000-0005-0000-0000-0000750D0000}"/>
    <cellStyle name="Normal 2 2 4 9 2 7" xfId="14644" xr:uid="{00000000-0005-0000-0000-0000750D0000}"/>
    <cellStyle name="Normal 2 2 4 9 3" xfId="2187" xr:uid="{00000000-0005-0000-0000-0000C8080000}"/>
    <cellStyle name="Normal 2 2 4 9 3 2" xfId="3837" xr:uid="{00000000-0005-0000-0000-0000C9080000}"/>
    <cellStyle name="Normal 2 2 4 9 3 2 2" xfId="10296" xr:uid="{00000000-0005-0000-0000-00007B0D0000}"/>
    <cellStyle name="Normal 2 2 4 9 3 2 3" xfId="18374" xr:uid="{00000000-0005-0000-0000-00007B0D0000}"/>
    <cellStyle name="Normal 2 2 4 9 3 3" xfId="5500" xr:uid="{00000000-0005-0000-0000-0000CA080000}"/>
    <cellStyle name="Normal 2 2 4 9 3 3 2" xfId="11887" xr:uid="{00000000-0005-0000-0000-00007C0D0000}"/>
    <cellStyle name="Normal 2 2 4 9 3 3 3" xfId="19965" xr:uid="{00000000-0005-0000-0000-00007C0D0000}"/>
    <cellStyle name="Normal 2 2 4 9 3 4" xfId="8701" xr:uid="{00000000-0005-0000-0000-00007D0D0000}"/>
    <cellStyle name="Normal 2 2 4 9 3 4 2" xfId="16779" xr:uid="{00000000-0005-0000-0000-00007D0D0000}"/>
    <cellStyle name="Normal 2 2 4 9 3 5" xfId="7091" xr:uid="{00000000-0005-0000-0000-00007A0D0000}"/>
    <cellStyle name="Normal 2 2 4 9 3 6" xfId="15171" xr:uid="{00000000-0005-0000-0000-00007A0D0000}"/>
    <cellStyle name="Normal 2 2 4 9 4" xfId="2512" xr:uid="{00000000-0005-0000-0000-0000CB080000}"/>
    <cellStyle name="Normal 2 2 4 9 4 2" xfId="9025" xr:uid="{00000000-0005-0000-0000-00007E0D0000}"/>
    <cellStyle name="Normal 2 2 4 9 4 3" xfId="17103" xr:uid="{00000000-0005-0000-0000-00007E0D0000}"/>
    <cellStyle name="Normal 2 2 4 9 5" xfId="4446" xr:uid="{00000000-0005-0000-0000-0000CC080000}"/>
    <cellStyle name="Normal 2 2 4 9 5 2" xfId="10833" xr:uid="{00000000-0005-0000-0000-00007F0D0000}"/>
    <cellStyle name="Normal 2 2 4 9 5 3" xfId="18911" xr:uid="{00000000-0005-0000-0000-00007F0D0000}"/>
    <cellStyle name="Normal 2 2 4 9 6" xfId="7647" xr:uid="{00000000-0005-0000-0000-0000800D0000}"/>
    <cellStyle name="Normal 2 2 4 9 6 2" xfId="15725" xr:uid="{00000000-0005-0000-0000-0000800D0000}"/>
    <cellStyle name="Normal 2 2 4 9 7" xfId="12217" xr:uid="{00000000-0005-0000-0000-0000810D0000}"/>
    <cellStyle name="Normal 2 2 4 9 7 2" xfId="20291" xr:uid="{00000000-0005-0000-0000-0000810D0000}"/>
    <cellStyle name="Normal 2 2 4 9 8" xfId="13609" xr:uid="{00000000-0005-0000-0000-0000820D0000}"/>
    <cellStyle name="Normal 2 2 4 9 8 2" xfId="21606" xr:uid="{00000000-0005-0000-0000-0000820D0000}"/>
    <cellStyle name="Normal 2 2 4 9 9" xfId="6037" xr:uid="{00000000-0005-0000-0000-0000740D0000}"/>
    <cellStyle name="Normal 2 2 5" xfId="479" xr:uid="{00000000-0005-0000-0000-0000DF010000}"/>
    <cellStyle name="Normal 2 2 5 10" xfId="12218" xr:uid="{00000000-0005-0000-0000-0000840D0000}"/>
    <cellStyle name="Normal 2 2 5 10 2" xfId="20292" xr:uid="{00000000-0005-0000-0000-0000840D0000}"/>
    <cellStyle name="Normal 2 2 5 11" xfId="13610" xr:uid="{00000000-0005-0000-0000-0000850D0000}"/>
    <cellStyle name="Normal 2 2 5 11 2" xfId="21607" xr:uid="{00000000-0005-0000-0000-0000850D0000}"/>
    <cellStyle name="Normal 2 2 5 12" xfId="5796" xr:uid="{00000000-0005-0000-0000-0000830D0000}"/>
    <cellStyle name="Normal 2 2 5 13" xfId="13876" xr:uid="{00000000-0005-0000-0000-0000830D0000}"/>
    <cellStyle name="Normal 2 2 5 2" xfId="480" xr:uid="{00000000-0005-0000-0000-0000E0010000}"/>
    <cellStyle name="Normal 2 2 5 2 10" xfId="5797" xr:uid="{00000000-0005-0000-0000-0000860D0000}"/>
    <cellStyle name="Normal 2 2 5 2 11" xfId="13877" xr:uid="{00000000-0005-0000-0000-0000860D0000}"/>
    <cellStyle name="Normal 2 2 5 2 2" xfId="481" xr:uid="{00000000-0005-0000-0000-0000E1010000}"/>
    <cellStyle name="Normal 2 2 5 2 2 10" xfId="14126" xr:uid="{00000000-0005-0000-0000-0000870D0000}"/>
    <cellStyle name="Normal 2 2 5 2 2 2" xfId="1669" xr:uid="{00000000-0005-0000-0000-0000D0080000}"/>
    <cellStyle name="Normal 2 2 5 2 2 2 2" xfId="3319" xr:uid="{00000000-0005-0000-0000-0000D1080000}"/>
    <cellStyle name="Normal 2 2 5 2 2 2 2 2" xfId="13048" xr:uid="{00000000-0005-0000-0000-00008A0D0000}"/>
    <cellStyle name="Normal 2 2 5 2 2 2 2 2 2" xfId="21086" xr:uid="{00000000-0005-0000-0000-00008A0D0000}"/>
    <cellStyle name="Normal 2 2 5 2 2 2 2 3" xfId="9778" xr:uid="{00000000-0005-0000-0000-0000890D0000}"/>
    <cellStyle name="Normal 2 2 5 2 2 2 2 4" xfId="17856" xr:uid="{00000000-0005-0000-0000-0000890D0000}"/>
    <cellStyle name="Normal 2 2 5 2 2 2 3" xfId="4982" xr:uid="{00000000-0005-0000-0000-0000D2080000}"/>
    <cellStyle name="Normal 2 2 5 2 2 2 3 2" xfId="11369" xr:uid="{00000000-0005-0000-0000-00008B0D0000}"/>
    <cellStyle name="Normal 2 2 5 2 2 2 3 3" xfId="19447" xr:uid="{00000000-0005-0000-0000-00008B0D0000}"/>
    <cellStyle name="Normal 2 2 5 2 2 2 4" xfId="8183" xr:uid="{00000000-0005-0000-0000-00008C0D0000}"/>
    <cellStyle name="Normal 2 2 5 2 2 2 4 2" xfId="16261" xr:uid="{00000000-0005-0000-0000-00008C0D0000}"/>
    <cellStyle name="Normal 2 2 5 2 2 2 5" xfId="12498" xr:uid="{00000000-0005-0000-0000-00008D0D0000}"/>
    <cellStyle name="Normal 2 2 5 2 2 2 5 2" xfId="20567" xr:uid="{00000000-0005-0000-0000-00008D0D0000}"/>
    <cellStyle name="Normal 2 2 5 2 2 2 6" xfId="6573" xr:uid="{00000000-0005-0000-0000-0000880D0000}"/>
    <cellStyle name="Normal 2 2 5 2 2 2 7" xfId="14653" xr:uid="{00000000-0005-0000-0000-0000880D0000}"/>
    <cellStyle name="Normal 2 2 5 2 2 3" xfId="2196" xr:uid="{00000000-0005-0000-0000-0000D3080000}"/>
    <cellStyle name="Normal 2 2 5 2 2 3 2" xfId="3846" xr:uid="{00000000-0005-0000-0000-0000D4080000}"/>
    <cellStyle name="Normal 2 2 5 2 2 3 2 2" xfId="10305" xr:uid="{00000000-0005-0000-0000-00008F0D0000}"/>
    <cellStyle name="Normal 2 2 5 2 2 3 2 3" xfId="18383" xr:uid="{00000000-0005-0000-0000-00008F0D0000}"/>
    <cellStyle name="Normal 2 2 5 2 2 3 3" xfId="5509" xr:uid="{00000000-0005-0000-0000-0000D5080000}"/>
    <cellStyle name="Normal 2 2 5 2 2 3 3 2" xfId="11896" xr:uid="{00000000-0005-0000-0000-0000900D0000}"/>
    <cellStyle name="Normal 2 2 5 2 2 3 3 3" xfId="19974" xr:uid="{00000000-0005-0000-0000-0000900D0000}"/>
    <cellStyle name="Normal 2 2 5 2 2 3 4" xfId="8710" xr:uid="{00000000-0005-0000-0000-0000910D0000}"/>
    <cellStyle name="Normal 2 2 5 2 2 3 4 2" xfId="16788" xr:uid="{00000000-0005-0000-0000-0000910D0000}"/>
    <cellStyle name="Normal 2 2 5 2 2 3 5" xfId="13049" xr:uid="{00000000-0005-0000-0000-0000920D0000}"/>
    <cellStyle name="Normal 2 2 5 2 2 3 5 2" xfId="21087" xr:uid="{00000000-0005-0000-0000-0000920D0000}"/>
    <cellStyle name="Normal 2 2 5 2 2 3 6" xfId="7100" xr:uid="{00000000-0005-0000-0000-00008E0D0000}"/>
    <cellStyle name="Normal 2 2 5 2 2 3 7" xfId="15180" xr:uid="{00000000-0005-0000-0000-00008E0D0000}"/>
    <cellStyle name="Normal 2 2 5 2 2 4" xfId="2515" xr:uid="{00000000-0005-0000-0000-0000D6080000}"/>
    <cellStyle name="Normal 2 2 5 2 2 4 2" xfId="13047" xr:uid="{00000000-0005-0000-0000-0000940D0000}"/>
    <cellStyle name="Normal 2 2 5 2 2 4 2 2" xfId="21085" xr:uid="{00000000-0005-0000-0000-0000940D0000}"/>
    <cellStyle name="Normal 2 2 5 2 2 4 3" xfId="9028" xr:uid="{00000000-0005-0000-0000-0000930D0000}"/>
    <cellStyle name="Normal 2 2 5 2 2 4 4" xfId="17106" xr:uid="{00000000-0005-0000-0000-0000930D0000}"/>
    <cellStyle name="Normal 2 2 5 2 2 5" xfId="4455" xr:uid="{00000000-0005-0000-0000-0000D7080000}"/>
    <cellStyle name="Normal 2 2 5 2 2 5 2" xfId="10842" xr:uid="{00000000-0005-0000-0000-0000950D0000}"/>
    <cellStyle name="Normal 2 2 5 2 2 5 3" xfId="18920" xr:uid="{00000000-0005-0000-0000-0000950D0000}"/>
    <cellStyle name="Normal 2 2 5 2 2 6" xfId="7656" xr:uid="{00000000-0005-0000-0000-0000960D0000}"/>
    <cellStyle name="Normal 2 2 5 2 2 6 2" xfId="15734" xr:uid="{00000000-0005-0000-0000-0000960D0000}"/>
    <cellStyle name="Normal 2 2 5 2 2 7" xfId="12220" xr:uid="{00000000-0005-0000-0000-0000970D0000}"/>
    <cellStyle name="Normal 2 2 5 2 2 7 2" xfId="20294" xr:uid="{00000000-0005-0000-0000-0000970D0000}"/>
    <cellStyle name="Normal 2 2 5 2 2 8" xfId="13612" xr:uid="{00000000-0005-0000-0000-0000980D0000}"/>
    <cellStyle name="Normal 2 2 5 2 2 8 2" xfId="21609" xr:uid="{00000000-0005-0000-0000-0000980D0000}"/>
    <cellStyle name="Normal 2 2 5 2 2 9" xfId="6046" xr:uid="{00000000-0005-0000-0000-0000870D0000}"/>
    <cellStyle name="Normal 2 2 5 2 3" xfId="1421" xr:uid="{00000000-0005-0000-0000-0000D8080000}"/>
    <cellStyle name="Normal 2 2 5 2 3 2" xfId="3070" xr:uid="{00000000-0005-0000-0000-0000D9080000}"/>
    <cellStyle name="Normal 2 2 5 2 3 2 2" xfId="13050" xr:uid="{00000000-0005-0000-0000-00009B0D0000}"/>
    <cellStyle name="Normal 2 2 5 2 3 2 2 2" xfId="21088" xr:uid="{00000000-0005-0000-0000-00009B0D0000}"/>
    <cellStyle name="Normal 2 2 5 2 3 2 3" xfId="9529" xr:uid="{00000000-0005-0000-0000-00009A0D0000}"/>
    <cellStyle name="Normal 2 2 5 2 3 2 4" xfId="17607" xr:uid="{00000000-0005-0000-0000-00009A0D0000}"/>
    <cellStyle name="Normal 2 2 5 2 3 3" xfId="4733" xr:uid="{00000000-0005-0000-0000-0000DA080000}"/>
    <cellStyle name="Normal 2 2 5 2 3 3 2" xfId="11120" xr:uid="{00000000-0005-0000-0000-00009C0D0000}"/>
    <cellStyle name="Normal 2 2 5 2 3 3 3" xfId="19198" xr:uid="{00000000-0005-0000-0000-00009C0D0000}"/>
    <cellStyle name="Normal 2 2 5 2 3 4" xfId="7934" xr:uid="{00000000-0005-0000-0000-00009D0D0000}"/>
    <cellStyle name="Normal 2 2 5 2 3 4 2" xfId="16012" xr:uid="{00000000-0005-0000-0000-00009D0D0000}"/>
    <cellStyle name="Normal 2 2 5 2 3 5" xfId="12497" xr:uid="{00000000-0005-0000-0000-00009E0D0000}"/>
    <cellStyle name="Normal 2 2 5 2 3 5 2" xfId="20566" xr:uid="{00000000-0005-0000-0000-00009E0D0000}"/>
    <cellStyle name="Normal 2 2 5 2 3 6" xfId="6324" xr:uid="{00000000-0005-0000-0000-0000990D0000}"/>
    <cellStyle name="Normal 2 2 5 2 3 7" xfId="14404" xr:uid="{00000000-0005-0000-0000-0000990D0000}"/>
    <cellStyle name="Normal 2 2 5 2 4" xfId="1947" xr:uid="{00000000-0005-0000-0000-0000DB080000}"/>
    <cellStyle name="Normal 2 2 5 2 4 2" xfId="3597" xr:uid="{00000000-0005-0000-0000-0000DC080000}"/>
    <cellStyle name="Normal 2 2 5 2 4 2 2" xfId="10056" xr:uid="{00000000-0005-0000-0000-0000A00D0000}"/>
    <cellStyle name="Normal 2 2 5 2 4 2 3" xfId="18134" xr:uid="{00000000-0005-0000-0000-0000A00D0000}"/>
    <cellStyle name="Normal 2 2 5 2 4 3" xfId="5260" xr:uid="{00000000-0005-0000-0000-0000DD080000}"/>
    <cellStyle name="Normal 2 2 5 2 4 3 2" xfId="11647" xr:uid="{00000000-0005-0000-0000-0000A10D0000}"/>
    <cellStyle name="Normal 2 2 5 2 4 3 3" xfId="19725" xr:uid="{00000000-0005-0000-0000-0000A10D0000}"/>
    <cellStyle name="Normal 2 2 5 2 4 4" xfId="8461" xr:uid="{00000000-0005-0000-0000-0000A20D0000}"/>
    <cellStyle name="Normal 2 2 5 2 4 4 2" xfId="16539" xr:uid="{00000000-0005-0000-0000-0000A20D0000}"/>
    <cellStyle name="Normal 2 2 5 2 4 5" xfId="13051" xr:uid="{00000000-0005-0000-0000-0000A30D0000}"/>
    <cellStyle name="Normal 2 2 5 2 4 5 2" xfId="21089" xr:uid="{00000000-0005-0000-0000-0000A30D0000}"/>
    <cellStyle name="Normal 2 2 5 2 4 6" xfId="6851" xr:uid="{00000000-0005-0000-0000-00009F0D0000}"/>
    <cellStyle name="Normal 2 2 5 2 4 7" xfId="14931" xr:uid="{00000000-0005-0000-0000-00009F0D0000}"/>
    <cellStyle name="Normal 2 2 5 2 5" xfId="2514" xr:uid="{00000000-0005-0000-0000-0000DE080000}"/>
    <cellStyle name="Normal 2 2 5 2 5 2" xfId="12726" xr:uid="{00000000-0005-0000-0000-0000A50D0000}"/>
    <cellStyle name="Normal 2 2 5 2 5 2 2" xfId="20790" xr:uid="{00000000-0005-0000-0000-0000A50D0000}"/>
    <cellStyle name="Normal 2 2 5 2 5 3" xfId="9027" xr:uid="{00000000-0005-0000-0000-0000A40D0000}"/>
    <cellStyle name="Normal 2 2 5 2 5 4" xfId="17105" xr:uid="{00000000-0005-0000-0000-0000A40D0000}"/>
    <cellStyle name="Normal 2 2 5 2 6" xfId="4206" xr:uid="{00000000-0005-0000-0000-0000DF080000}"/>
    <cellStyle name="Normal 2 2 5 2 6 2" xfId="10593" xr:uid="{00000000-0005-0000-0000-0000A60D0000}"/>
    <cellStyle name="Normal 2 2 5 2 6 3" xfId="18671" xr:uid="{00000000-0005-0000-0000-0000A60D0000}"/>
    <cellStyle name="Normal 2 2 5 2 7" xfId="7407" xr:uid="{00000000-0005-0000-0000-0000A70D0000}"/>
    <cellStyle name="Normal 2 2 5 2 7 2" xfId="15485" xr:uid="{00000000-0005-0000-0000-0000A70D0000}"/>
    <cellStyle name="Normal 2 2 5 2 8" xfId="12219" xr:uid="{00000000-0005-0000-0000-0000A80D0000}"/>
    <cellStyle name="Normal 2 2 5 2 8 2" xfId="20293" xr:uid="{00000000-0005-0000-0000-0000A80D0000}"/>
    <cellStyle name="Normal 2 2 5 2 9" xfId="13611" xr:uid="{00000000-0005-0000-0000-0000A90D0000}"/>
    <cellStyle name="Normal 2 2 5 2 9 2" xfId="21608" xr:uid="{00000000-0005-0000-0000-0000A90D0000}"/>
    <cellStyle name="Normal 2 2 5 3" xfId="482" xr:uid="{00000000-0005-0000-0000-0000E2010000}"/>
    <cellStyle name="Normal 2 2 5 3 10" xfId="14125" xr:uid="{00000000-0005-0000-0000-0000AA0D0000}"/>
    <cellStyle name="Normal 2 2 5 3 2" xfId="1668" xr:uid="{00000000-0005-0000-0000-0000E1080000}"/>
    <cellStyle name="Normal 2 2 5 3 2 2" xfId="3318" xr:uid="{00000000-0005-0000-0000-0000E2080000}"/>
    <cellStyle name="Normal 2 2 5 3 2 2 2" xfId="13053" xr:uid="{00000000-0005-0000-0000-0000AD0D0000}"/>
    <cellStyle name="Normal 2 2 5 3 2 2 2 2" xfId="21091" xr:uid="{00000000-0005-0000-0000-0000AD0D0000}"/>
    <cellStyle name="Normal 2 2 5 3 2 2 3" xfId="9777" xr:uid="{00000000-0005-0000-0000-0000AC0D0000}"/>
    <cellStyle name="Normal 2 2 5 3 2 2 4" xfId="17855" xr:uid="{00000000-0005-0000-0000-0000AC0D0000}"/>
    <cellStyle name="Normal 2 2 5 3 2 3" xfId="4981" xr:uid="{00000000-0005-0000-0000-0000E3080000}"/>
    <cellStyle name="Normal 2 2 5 3 2 3 2" xfId="11368" xr:uid="{00000000-0005-0000-0000-0000AE0D0000}"/>
    <cellStyle name="Normal 2 2 5 3 2 3 3" xfId="19446" xr:uid="{00000000-0005-0000-0000-0000AE0D0000}"/>
    <cellStyle name="Normal 2 2 5 3 2 4" xfId="8182" xr:uid="{00000000-0005-0000-0000-0000AF0D0000}"/>
    <cellStyle name="Normal 2 2 5 3 2 4 2" xfId="16260" xr:uid="{00000000-0005-0000-0000-0000AF0D0000}"/>
    <cellStyle name="Normal 2 2 5 3 2 5" xfId="12499" xr:uid="{00000000-0005-0000-0000-0000B00D0000}"/>
    <cellStyle name="Normal 2 2 5 3 2 5 2" xfId="20568" xr:uid="{00000000-0005-0000-0000-0000B00D0000}"/>
    <cellStyle name="Normal 2 2 5 3 2 6" xfId="6572" xr:uid="{00000000-0005-0000-0000-0000AB0D0000}"/>
    <cellStyle name="Normal 2 2 5 3 2 7" xfId="14652" xr:uid="{00000000-0005-0000-0000-0000AB0D0000}"/>
    <cellStyle name="Normal 2 2 5 3 3" xfId="2195" xr:uid="{00000000-0005-0000-0000-0000E4080000}"/>
    <cellStyle name="Normal 2 2 5 3 3 2" xfId="3845" xr:uid="{00000000-0005-0000-0000-0000E5080000}"/>
    <cellStyle name="Normal 2 2 5 3 3 2 2" xfId="10304" xr:uid="{00000000-0005-0000-0000-0000B20D0000}"/>
    <cellStyle name="Normal 2 2 5 3 3 2 3" xfId="18382" xr:uid="{00000000-0005-0000-0000-0000B20D0000}"/>
    <cellStyle name="Normal 2 2 5 3 3 3" xfId="5508" xr:uid="{00000000-0005-0000-0000-0000E6080000}"/>
    <cellStyle name="Normal 2 2 5 3 3 3 2" xfId="11895" xr:uid="{00000000-0005-0000-0000-0000B30D0000}"/>
    <cellStyle name="Normal 2 2 5 3 3 3 3" xfId="19973" xr:uid="{00000000-0005-0000-0000-0000B30D0000}"/>
    <cellStyle name="Normal 2 2 5 3 3 4" xfId="8709" xr:uid="{00000000-0005-0000-0000-0000B40D0000}"/>
    <cellStyle name="Normal 2 2 5 3 3 4 2" xfId="16787" xr:uid="{00000000-0005-0000-0000-0000B40D0000}"/>
    <cellStyle name="Normal 2 2 5 3 3 5" xfId="13054" xr:uid="{00000000-0005-0000-0000-0000B50D0000}"/>
    <cellStyle name="Normal 2 2 5 3 3 5 2" xfId="21092" xr:uid="{00000000-0005-0000-0000-0000B50D0000}"/>
    <cellStyle name="Normal 2 2 5 3 3 6" xfId="7099" xr:uid="{00000000-0005-0000-0000-0000B10D0000}"/>
    <cellStyle name="Normal 2 2 5 3 3 7" xfId="15179" xr:uid="{00000000-0005-0000-0000-0000B10D0000}"/>
    <cellStyle name="Normal 2 2 5 3 4" xfId="2516" xr:uid="{00000000-0005-0000-0000-0000E7080000}"/>
    <cellStyle name="Normal 2 2 5 3 4 2" xfId="13052" xr:uid="{00000000-0005-0000-0000-0000B70D0000}"/>
    <cellStyle name="Normal 2 2 5 3 4 2 2" xfId="21090" xr:uid="{00000000-0005-0000-0000-0000B70D0000}"/>
    <cellStyle name="Normal 2 2 5 3 4 3" xfId="9029" xr:uid="{00000000-0005-0000-0000-0000B60D0000}"/>
    <cellStyle name="Normal 2 2 5 3 4 4" xfId="17107" xr:uid="{00000000-0005-0000-0000-0000B60D0000}"/>
    <cellStyle name="Normal 2 2 5 3 5" xfId="4454" xr:uid="{00000000-0005-0000-0000-0000E8080000}"/>
    <cellStyle name="Normal 2 2 5 3 5 2" xfId="10841" xr:uid="{00000000-0005-0000-0000-0000B80D0000}"/>
    <cellStyle name="Normal 2 2 5 3 5 3" xfId="18919" xr:uid="{00000000-0005-0000-0000-0000B80D0000}"/>
    <cellStyle name="Normal 2 2 5 3 6" xfId="7655" xr:uid="{00000000-0005-0000-0000-0000B90D0000}"/>
    <cellStyle name="Normal 2 2 5 3 6 2" xfId="15733" xr:uid="{00000000-0005-0000-0000-0000B90D0000}"/>
    <cellStyle name="Normal 2 2 5 3 7" xfId="12221" xr:uid="{00000000-0005-0000-0000-0000BA0D0000}"/>
    <cellStyle name="Normal 2 2 5 3 7 2" xfId="20295" xr:uid="{00000000-0005-0000-0000-0000BA0D0000}"/>
    <cellStyle name="Normal 2 2 5 3 8" xfId="13613" xr:uid="{00000000-0005-0000-0000-0000BB0D0000}"/>
    <cellStyle name="Normal 2 2 5 3 8 2" xfId="21610" xr:uid="{00000000-0005-0000-0000-0000BB0D0000}"/>
    <cellStyle name="Normal 2 2 5 3 9" xfId="6045" xr:uid="{00000000-0005-0000-0000-0000AA0D0000}"/>
    <cellStyle name="Normal 2 2 5 4" xfId="1120" xr:uid="{00000000-0005-0000-0000-0000E9080000}"/>
    <cellStyle name="Normal 2 2 5 4 2" xfId="1778" xr:uid="{00000000-0005-0000-0000-0000EA080000}"/>
    <cellStyle name="Normal 2 2 5 4 2 2" xfId="3428" xr:uid="{00000000-0005-0000-0000-0000EB080000}"/>
    <cellStyle name="Normal 2 2 5 4 2 2 2" xfId="9887" xr:uid="{00000000-0005-0000-0000-0000BE0D0000}"/>
    <cellStyle name="Normal 2 2 5 4 2 2 3" xfId="17965" xr:uid="{00000000-0005-0000-0000-0000BE0D0000}"/>
    <cellStyle name="Normal 2 2 5 4 2 3" xfId="5091" xr:uid="{00000000-0005-0000-0000-0000EC080000}"/>
    <cellStyle name="Normal 2 2 5 4 2 3 2" xfId="11478" xr:uid="{00000000-0005-0000-0000-0000BF0D0000}"/>
    <cellStyle name="Normal 2 2 5 4 2 3 3" xfId="19556" xr:uid="{00000000-0005-0000-0000-0000BF0D0000}"/>
    <cellStyle name="Normal 2 2 5 4 2 4" xfId="8292" xr:uid="{00000000-0005-0000-0000-0000C00D0000}"/>
    <cellStyle name="Normal 2 2 5 4 2 4 2" xfId="16370" xr:uid="{00000000-0005-0000-0000-0000C00D0000}"/>
    <cellStyle name="Normal 2 2 5 4 2 5" xfId="13055" xr:uid="{00000000-0005-0000-0000-0000C10D0000}"/>
    <cellStyle name="Normal 2 2 5 4 2 5 2" xfId="21093" xr:uid="{00000000-0005-0000-0000-0000C10D0000}"/>
    <cellStyle name="Normal 2 2 5 4 2 6" xfId="6682" xr:uid="{00000000-0005-0000-0000-0000BD0D0000}"/>
    <cellStyle name="Normal 2 2 5 4 2 7" xfId="14762" xr:uid="{00000000-0005-0000-0000-0000BD0D0000}"/>
    <cellStyle name="Normal 2 2 5 4 3" xfId="2305" xr:uid="{00000000-0005-0000-0000-0000ED080000}"/>
    <cellStyle name="Normal 2 2 5 4 3 2" xfId="3955" xr:uid="{00000000-0005-0000-0000-0000EE080000}"/>
    <cellStyle name="Normal 2 2 5 4 3 2 2" xfId="10414" xr:uid="{00000000-0005-0000-0000-0000C30D0000}"/>
    <cellStyle name="Normal 2 2 5 4 3 2 3" xfId="18492" xr:uid="{00000000-0005-0000-0000-0000C30D0000}"/>
    <cellStyle name="Normal 2 2 5 4 3 3" xfId="5618" xr:uid="{00000000-0005-0000-0000-0000EF080000}"/>
    <cellStyle name="Normal 2 2 5 4 3 3 2" xfId="12005" xr:uid="{00000000-0005-0000-0000-0000C40D0000}"/>
    <cellStyle name="Normal 2 2 5 4 3 3 3" xfId="20083" xr:uid="{00000000-0005-0000-0000-0000C40D0000}"/>
    <cellStyle name="Normal 2 2 5 4 3 4" xfId="8819" xr:uid="{00000000-0005-0000-0000-0000C50D0000}"/>
    <cellStyle name="Normal 2 2 5 4 3 4 2" xfId="16897" xr:uid="{00000000-0005-0000-0000-0000C50D0000}"/>
    <cellStyle name="Normal 2 2 5 4 3 5" xfId="7209" xr:uid="{00000000-0005-0000-0000-0000C20D0000}"/>
    <cellStyle name="Normal 2 2 5 4 3 6" xfId="15289" xr:uid="{00000000-0005-0000-0000-0000C20D0000}"/>
    <cellStyle name="Normal 2 2 5 4 4" xfId="2871" xr:uid="{00000000-0005-0000-0000-0000F0080000}"/>
    <cellStyle name="Normal 2 2 5 4 4 2" xfId="9360" xr:uid="{00000000-0005-0000-0000-0000C60D0000}"/>
    <cellStyle name="Normal 2 2 5 4 4 3" xfId="17438" xr:uid="{00000000-0005-0000-0000-0000C60D0000}"/>
    <cellStyle name="Normal 2 2 5 4 5" xfId="4564" xr:uid="{00000000-0005-0000-0000-0000F1080000}"/>
    <cellStyle name="Normal 2 2 5 4 5 2" xfId="10951" xr:uid="{00000000-0005-0000-0000-0000C70D0000}"/>
    <cellStyle name="Normal 2 2 5 4 5 3" xfId="19029" xr:uid="{00000000-0005-0000-0000-0000C70D0000}"/>
    <cellStyle name="Normal 2 2 5 4 6" xfId="7765" xr:uid="{00000000-0005-0000-0000-0000C80D0000}"/>
    <cellStyle name="Normal 2 2 5 4 6 2" xfId="15843" xr:uid="{00000000-0005-0000-0000-0000C80D0000}"/>
    <cellStyle name="Normal 2 2 5 4 7" xfId="12496" xr:uid="{00000000-0005-0000-0000-0000C90D0000}"/>
    <cellStyle name="Normal 2 2 5 4 7 2" xfId="20565" xr:uid="{00000000-0005-0000-0000-0000C90D0000}"/>
    <cellStyle name="Normal 2 2 5 4 8" xfId="6155" xr:uid="{00000000-0005-0000-0000-0000BC0D0000}"/>
    <cellStyle name="Normal 2 2 5 4 9" xfId="14235" xr:uid="{00000000-0005-0000-0000-0000BC0D0000}"/>
    <cellStyle name="Normal 2 2 5 5" xfId="1420" xr:uid="{00000000-0005-0000-0000-0000F2080000}"/>
    <cellStyle name="Normal 2 2 5 5 2" xfId="3069" xr:uid="{00000000-0005-0000-0000-0000F3080000}"/>
    <cellStyle name="Normal 2 2 5 5 2 2" xfId="9528" xr:uid="{00000000-0005-0000-0000-0000CB0D0000}"/>
    <cellStyle name="Normal 2 2 5 5 2 3" xfId="17606" xr:uid="{00000000-0005-0000-0000-0000CB0D0000}"/>
    <cellStyle name="Normal 2 2 5 5 3" xfId="4732" xr:uid="{00000000-0005-0000-0000-0000F4080000}"/>
    <cellStyle name="Normal 2 2 5 5 3 2" xfId="11119" xr:uid="{00000000-0005-0000-0000-0000CC0D0000}"/>
    <cellStyle name="Normal 2 2 5 5 3 3" xfId="19197" xr:uid="{00000000-0005-0000-0000-0000CC0D0000}"/>
    <cellStyle name="Normal 2 2 5 5 4" xfId="7933" xr:uid="{00000000-0005-0000-0000-0000CD0D0000}"/>
    <cellStyle name="Normal 2 2 5 5 4 2" xfId="16011" xr:uid="{00000000-0005-0000-0000-0000CD0D0000}"/>
    <cellStyle name="Normal 2 2 5 5 5" xfId="13056" xr:uid="{00000000-0005-0000-0000-0000CE0D0000}"/>
    <cellStyle name="Normal 2 2 5 5 5 2" xfId="21094" xr:uid="{00000000-0005-0000-0000-0000CE0D0000}"/>
    <cellStyle name="Normal 2 2 5 5 6" xfId="6323" xr:uid="{00000000-0005-0000-0000-0000CA0D0000}"/>
    <cellStyle name="Normal 2 2 5 5 7" xfId="14403" xr:uid="{00000000-0005-0000-0000-0000CA0D0000}"/>
    <cellStyle name="Normal 2 2 5 6" xfId="1946" xr:uid="{00000000-0005-0000-0000-0000F5080000}"/>
    <cellStyle name="Normal 2 2 5 6 2" xfId="3596" xr:uid="{00000000-0005-0000-0000-0000F6080000}"/>
    <cellStyle name="Normal 2 2 5 6 2 2" xfId="10055" xr:uid="{00000000-0005-0000-0000-0000D00D0000}"/>
    <cellStyle name="Normal 2 2 5 6 2 3" xfId="18133" xr:uid="{00000000-0005-0000-0000-0000D00D0000}"/>
    <cellStyle name="Normal 2 2 5 6 3" xfId="5259" xr:uid="{00000000-0005-0000-0000-0000F7080000}"/>
    <cellStyle name="Normal 2 2 5 6 3 2" xfId="11646" xr:uid="{00000000-0005-0000-0000-0000D10D0000}"/>
    <cellStyle name="Normal 2 2 5 6 3 3" xfId="19724" xr:uid="{00000000-0005-0000-0000-0000D10D0000}"/>
    <cellStyle name="Normal 2 2 5 6 4" xfId="8460" xr:uid="{00000000-0005-0000-0000-0000D20D0000}"/>
    <cellStyle name="Normal 2 2 5 6 4 2" xfId="16538" xr:uid="{00000000-0005-0000-0000-0000D20D0000}"/>
    <cellStyle name="Normal 2 2 5 6 5" xfId="12725" xr:uid="{00000000-0005-0000-0000-0000D30D0000}"/>
    <cellStyle name="Normal 2 2 5 6 5 2" xfId="20789" xr:uid="{00000000-0005-0000-0000-0000D30D0000}"/>
    <cellStyle name="Normal 2 2 5 6 6" xfId="6850" xr:uid="{00000000-0005-0000-0000-0000CF0D0000}"/>
    <cellStyle name="Normal 2 2 5 6 7" xfId="14930" xr:uid="{00000000-0005-0000-0000-0000CF0D0000}"/>
    <cellStyle name="Normal 2 2 5 7" xfId="2513" xr:uid="{00000000-0005-0000-0000-0000F8080000}"/>
    <cellStyle name="Normal 2 2 5 7 2" xfId="9026" xr:uid="{00000000-0005-0000-0000-0000D40D0000}"/>
    <cellStyle name="Normal 2 2 5 7 3" xfId="17104" xr:uid="{00000000-0005-0000-0000-0000D40D0000}"/>
    <cellStyle name="Normal 2 2 5 8" xfId="4205" xr:uid="{00000000-0005-0000-0000-0000F9080000}"/>
    <cellStyle name="Normal 2 2 5 8 2" xfId="10592" xr:uid="{00000000-0005-0000-0000-0000D50D0000}"/>
    <cellStyle name="Normal 2 2 5 8 3" xfId="18670" xr:uid="{00000000-0005-0000-0000-0000D50D0000}"/>
    <cellStyle name="Normal 2 2 5 9" xfId="7406" xr:uid="{00000000-0005-0000-0000-0000D60D0000}"/>
    <cellStyle name="Normal 2 2 5 9 2" xfId="15484" xr:uid="{00000000-0005-0000-0000-0000D60D0000}"/>
    <cellStyle name="Normal 2 2 6" xfId="483" xr:uid="{00000000-0005-0000-0000-0000E3010000}"/>
    <cellStyle name="Normal 2 2 6 10" xfId="13614" xr:uid="{00000000-0005-0000-0000-0000D80D0000}"/>
    <cellStyle name="Normal 2 2 6 10 2" xfId="21611" xr:uid="{00000000-0005-0000-0000-0000D80D0000}"/>
    <cellStyle name="Normal 2 2 6 11" xfId="5798" xr:uid="{00000000-0005-0000-0000-0000D70D0000}"/>
    <cellStyle name="Normal 2 2 6 12" xfId="13878" xr:uid="{00000000-0005-0000-0000-0000D70D0000}"/>
    <cellStyle name="Normal 2 2 6 2" xfId="484" xr:uid="{00000000-0005-0000-0000-0000E4010000}"/>
    <cellStyle name="Normal 2 2 6 2 10" xfId="5975" xr:uid="{00000000-0005-0000-0000-0000D90D0000}"/>
    <cellStyle name="Normal 2 2 6 2 11" xfId="14055" xr:uid="{00000000-0005-0000-0000-0000D90D0000}"/>
    <cellStyle name="Normal 2 2 6 2 2" xfId="1158" xr:uid="{00000000-0005-0000-0000-0000FC080000}"/>
    <cellStyle name="Normal 2 2 6 2 2 2" xfId="1816" xr:uid="{00000000-0005-0000-0000-0000FD080000}"/>
    <cellStyle name="Normal 2 2 6 2 2 2 2" xfId="3466" xr:uid="{00000000-0005-0000-0000-0000FE080000}"/>
    <cellStyle name="Normal 2 2 6 2 2 2 2 2" xfId="13059" xr:uid="{00000000-0005-0000-0000-0000DD0D0000}"/>
    <cellStyle name="Normal 2 2 6 2 2 2 2 2 2" xfId="21097" xr:uid="{00000000-0005-0000-0000-0000DD0D0000}"/>
    <cellStyle name="Normal 2 2 6 2 2 2 2 3" xfId="9925" xr:uid="{00000000-0005-0000-0000-0000DC0D0000}"/>
    <cellStyle name="Normal 2 2 6 2 2 2 2 4" xfId="18003" xr:uid="{00000000-0005-0000-0000-0000DC0D0000}"/>
    <cellStyle name="Normal 2 2 6 2 2 2 3" xfId="5129" xr:uid="{00000000-0005-0000-0000-0000FF080000}"/>
    <cellStyle name="Normal 2 2 6 2 2 2 3 2" xfId="11516" xr:uid="{00000000-0005-0000-0000-0000DE0D0000}"/>
    <cellStyle name="Normal 2 2 6 2 2 2 3 3" xfId="19594" xr:uid="{00000000-0005-0000-0000-0000DE0D0000}"/>
    <cellStyle name="Normal 2 2 6 2 2 2 4" xfId="8330" xr:uid="{00000000-0005-0000-0000-0000DF0D0000}"/>
    <cellStyle name="Normal 2 2 6 2 2 2 4 2" xfId="16408" xr:uid="{00000000-0005-0000-0000-0000DF0D0000}"/>
    <cellStyle name="Normal 2 2 6 2 2 2 5" xfId="12502" xr:uid="{00000000-0005-0000-0000-0000E00D0000}"/>
    <cellStyle name="Normal 2 2 6 2 2 2 5 2" xfId="20571" xr:uid="{00000000-0005-0000-0000-0000E00D0000}"/>
    <cellStyle name="Normal 2 2 6 2 2 2 6" xfId="6720" xr:uid="{00000000-0005-0000-0000-0000DB0D0000}"/>
    <cellStyle name="Normal 2 2 6 2 2 2 7" xfId="14800" xr:uid="{00000000-0005-0000-0000-0000DB0D0000}"/>
    <cellStyle name="Normal 2 2 6 2 2 3" xfId="2343" xr:uid="{00000000-0005-0000-0000-000000090000}"/>
    <cellStyle name="Normal 2 2 6 2 2 3 2" xfId="3993" xr:uid="{00000000-0005-0000-0000-000001090000}"/>
    <cellStyle name="Normal 2 2 6 2 2 3 2 2" xfId="10452" xr:uid="{00000000-0005-0000-0000-0000E20D0000}"/>
    <cellStyle name="Normal 2 2 6 2 2 3 2 3" xfId="18530" xr:uid="{00000000-0005-0000-0000-0000E20D0000}"/>
    <cellStyle name="Normal 2 2 6 2 2 3 3" xfId="5656" xr:uid="{00000000-0005-0000-0000-000002090000}"/>
    <cellStyle name="Normal 2 2 6 2 2 3 3 2" xfId="12043" xr:uid="{00000000-0005-0000-0000-0000E30D0000}"/>
    <cellStyle name="Normal 2 2 6 2 2 3 3 3" xfId="20121" xr:uid="{00000000-0005-0000-0000-0000E30D0000}"/>
    <cellStyle name="Normal 2 2 6 2 2 3 4" xfId="8857" xr:uid="{00000000-0005-0000-0000-0000E40D0000}"/>
    <cellStyle name="Normal 2 2 6 2 2 3 4 2" xfId="16935" xr:uid="{00000000-0005-0000-0000-0000E40D0000}"/>
    <cellStyle name="Normal 2 2 6 2 2 3 5" xfId="13060" xr:uid="{00000000-0005-0000-0000-0000E50D0000}"/>
    <cellStyle name="Normal 2 2 6 2 2 3 5 2" xfId="21098" xr:uid="{00000000-0005-0000-0000-0000E50D0000}"/>
    <cellStyle name="Normal 2 2 6 2 2 3 6" xfId="7247" xr:uid="{00000000-0005-0000-0000-0000E10D0000}"/>
    <cellStyle name="Normal 2 2 6 2 2 3 7" xfId="15327" xr:uid="{00000000-0005-0000-0000-0000E10D0000}"/>
    <cellStyle name="Normal 2 2 6 2 2 4" xfId="2909" xr:uid="{00000000-0005-0000-0000-000003090000}"/>
    <cellStyle name="Normal 2 2 6 2 2 4 2" xfId="13058" xr:uid="{00000000-0005-0000-0000-0000E70D0000}"/>
    <cellStyle name="Normal 2 2 6 2 2 4 2 2" xfId="21096" xr:uid="{00000000-0005-0000-0000-0000E70D0000}"/>
    <cellStyle name="Normal 2 2 6 2 2 4 3" xfId="9398" xr:uid="{00000000-0005-0000-0000-0000E60D0000}"/>
    <cellStyle name="Normal 2 2 6 2 2 4 4" xfId="17476" xr:uid="{00000000-0005-0000-0000-0000E60D0000}"/>
    <cellStyle name="Normal 2 2 6 2 2 5" xfId="4602" xr:uid="{00000000-0005-0000-0000-000004090000}"/>
    <cellStyle name="Normal 2 2 6 2 2 5 2" xfId="10989" xr:uid="{00000000-0005-0000-0000-0000E80D0000}"/>
    <cellStyle name="Normal 2 2 6 2 2 5 3" xfId="19067" xr:uid="{00000000-0005-0000-0000-0000E80D0000}"/>
    <cellStyle name="Normal 2 2 6 2 2 6" xfId="7803" xr:uid="{00000000-0005-0000-0000-0000E90D0000}"/>
    <cellStyle name="Normal 2 2 6 2 2 6 2" xfId="15881" xr:uid="{00000000-0005-0000-0000-0000E90D0000}"/>
    <cellStyle name="Normal 2 2 6 2 2 7" xfId="12409" xr:uid="{00000000-0005-0000-0000-0000EA0D0000}"/>
    <cellStyle name="Normal 2 2 6 2 2 7 2" xfId="20480" xr:uid="{00000000-0005-0000-0000-0000EA0D0000}"/>
    <cellStyle name="Normal 2 2 6 2 2 8" xfId="6193" xr:uid="{00000000-0005-0000-0000-0000DA0D0000}"/>
    <cellStyle name="Normal 2 2 6 2 2 9" xfId="14273" xr:uid="{00000000-0005-0000-0000-0000DA0D0000}"/>
    <cellStyle name="Normal 2 2 6 2 3" xfId="1599" xr:uid="{00000000-0005-0000-0000-000005090000}"/>
    <cellStyle name="Normal 2 2 6 2 3 2" xfId="3248" xr:uid="{00000000-0005-0000-0000-000006090000}"/>
    <cellStyle name="Normal 2 2 6 2 3 2 2" xfId="13061" xr:uid="{00000000-0005-0000-0000-0000ED0D0000}"/>
    <cellStyle name="Normal 2 2 6 2 3 2 2 2" xfId="21099" xr:uid="{00000000-0005-0000-0000-0000ED0D0000}"/>
    <cellStyle name="Normal 2 2 6 2 3 2 3" xfId="9707" xr:uid="{00000000-0005-0000-0000-0000EC0D0000}"/>
    <cellStyle name="Normal 2 2 6 2 3 2 4" xfId="17785" xr:uid="{00000000-0005-0000-0000-0000EC0D0000}"/>
    <cellStyle name="Normal 2 2 6 2 3 3" xfId="4911" xr:uid="{00000000-0005-0000-0000-000007090000}"/>
    <cellStyle name="Normal 2 2 6 2 3 3 2" xfId="11298" xr:uid="{00000000-0005-0000-0000-0000EE0D0000}"/>
    <cellStyle name="Normal 2 2 6 2 3 3 3" xfId="19376" xr:uid="{00000000-0005-0000-0000-0000EE0D0000}"/>
    <cellStyle name="Normal 2 2 6 2 3 4" xfId="8112" xr:uid="{00000000-0005-0000-0000-0000EF0D0000}"/>
    <cellStyle name="Normal 2 2 6 2 3 4 2" xfId="16190" xr:uid="{00000000-0005-0000-0000-0000EF0D0000}"/>
    <cellStyle name="Normal 2 2 6 2 3 5" xfId="12501" xr:uid="{00000000-0005-0000-0000-0000F00D0000}"/>
    <cellStyle name="Normal 2 2 6 2 3 5 2" xfId="20570" xr:uid="{00000000-0005-0000-0000-0000F00D0000}"/>
    <cellStyle name="Normal 2 2 6 2 3 6" xfId="6502" xr:uid="{00000000-0005-0000-0000-0000EB0D0000}"/>
    <cellStyle name="Normal 2 2 6 2 3 7" xfId="14582" xr:uid="{00000000-0005-0000-0000-0000EB0D0000}"/>
    <cellStyle name="Normal 2 2 6 2 4" xfId="2125" xr:uid="{00000000-0005-0000-0000-000008090000}"/>
    <cellStyle name="Normal 2 2 6 2 4 2" xfId="3775" xr:uid="{00000000-0005-0000-0000-000009090000}"/>
    <cellStyle name="Normal 2 2 6 2 4 2 2" xfId="10234" xr:uid="{00000000-0005-0000-0000-0000F20D0000}"/>
    <cellStyle name="Normal 2 2 6 2 4 2 3" xfId="18312" xr:uid="{00000000-0005-0000-0000-0000F20D0000}"/>
    <cellStyle name="Normal 2 2 6 2 4 3" xfId="5438" xr:uid="{00000000-0005-0000-0000-00000A090000}"/>
    <cellStyle name="Normal 2 2 6 2 4 3 2" xfId="11825" xr:uid="{00000000-0005-0000-0000-0000F30D0000}"/>
    <cellStyle name="Normal 2 2 6 2 4 3 3" xfId="19903" xr:uid="{00000000-0005-0000-0000-0000F30D0000}"/>
    <cellStyle name="Normal 2 2 6 2 4 4" xfId="8639" xr:uid="{00000000-0005-0000-0000-0000F40D0000}"/>
    <cellStyle name="Normal 2 2 6 2 4 4 2" xfId="16717" xr:uid="{00000000-0005-0000-0000-0000F40D0000}"/>
    <cellStyle name="Normal 2 2 6 2 4 5" xfId="13062" xr:uid="{00000000-0005-0000-0000-0000F50D0000}"/>
    <cellStyle name="Normal 2 2 6 2 4 5 2" xfId="21100" xr:uid="{00000000-0005-0000-0000-0000F50D0000}"/>
    <cellStyle name="Normal 2 2 6 2 4 6" xfId="7029" xr:uid="{00000000-0005-0000-0000-0000F10D0000}"/>
    <cellStyle name="Normal 2 2 6 2 4 7" xfId="15109" xr:uid="{00000000-0005-0000-0000-0000F10D0000}"/>
    <cellStyle name="Normal 2 2 6 2 5" xfId="2518" xr:uid="{00000000-0005-0000-0000-00000B090000}"/>
    <cellStyle name="Normal 2 2 6 2 5 2" xfId="13057" xr:uid="{00000000-0005-0000-0000-0000F70D0000}"/>
    <cellStyle name="Normal 2 2 6 2 5 2 2" xfId="21095" xr:uid="{00000000-0005-0000-0000-0000F70D0000}"/>
    <cellStyle name="Normal 2 2 6 2 5 3" xfId="9031" xr:uid="{00000000-0005-0000-0000-0000F60D0000}"/>
    <cellStyle name="Normal 2 2 6 2 5 4" xfId="17109" xr:uid="{00000000-0005-0000-0000-0000F60D0000}"/>
    <cellStyle name="Normal 2 2 6 2 6" xfId="4384" xr:uid="{00000000-0005-0000-0000-00000C090000}"/>
    <cellStyle name="Normal 2 2 6 2 6 2" xfId="10771" xr:uid="{00000000-0005-0000-0000-0000F80D0000}"/>
    <cellStyle name="Normal 2 2 6 2 6 3" xfId="18849" xr:uid="{00000000-0005-0000-0000-0000F80D0000}"/>
    <cellStyle name="Normal 2 2 6 2 7" xfId="7585" xr:uid="{00000000-0005-0000-0000-0000F90D0000}"/>
    <cellStyle name="Normal 2 2 6 2 7 2" xfId="15663" xr:uid="{00000000-0005-0000-0000-0000F90D0000}"/>
    <cellStyle name="Normal 2 2 6 2 8" xfId="12223" xr:uid="{00000000-0005-0000-0000-0000FA0D0000}"/>
    <cellStyle name="Normal 2 2 6 2 8 2" xfId="20297" xr:uid="{00000000-0005-0000-0000-0000FA0D0000}"/>
    <cellStyle name="Normal 2 2 6 2 9" xfId="13615" xr:uid="{00000000-0005-0000-0000-0000FB0D0000}"/>
    <cellStyle name="Normal 2 2 6 2 9 2" xfId="21612" xr:uid="{00000000-0005-0000-0000-0000FB0D0000}"/>
    <cellStyle name="Normal 2 2 6 3" xfId="485" xr:uid="{00000000-0005-0000-0000-0000E5010000}"/>
    <cellStyle name="Normal 2 2 6 3 10" xfId="14127" xr:uid="{00000000-0005-0000-0000-0000FC0D0000}"/>
    <cellStyle name="Normal 2 2 6 3 2" xfId="1670" xr:uid="{00000000-0005-0000-0000-00000E090000}"/>
    <cellStyle name="Normal 2 2 6 3 2 2" xfId="3320" xr:uid="{00000000-0005-0000-0000-00000F090000}"/>
    <cellStyle name="Normal 2 2 6 3 2 2 2" xfId="13064" xr:uid="{00000000-0005-0000-0000-0000FF0D0000}"/>
    <cellStyle name="Normal 2 2 6 3 2 2 2 2" xfId="21102" xr:uid="{00000000-0005-0000-0000-0000FF0D0000}"/>
    <cellStyle name="Normal 2 2 6 3 2 2 3" xfId="9779" xr:uid="{00000000-0005-0000-0000-0000FE0D0000}"/>
    <cellStyle name="Normal 2 2 6 3 2 2 4" xfId="17857" xr:uid="{00000000-0005-0000-0000-0000FE0D0000}"/>
    <cellStyle name="Normal 2 2 6 3 2 3" xfId="4983" xr:uid="{00000000-0005-0000-0000-000010090000}"/>
    <cellStyle name="Normal 2 2 6 3 2 3 2" xfId="11370" xr:uid="{00000000-0005-0000-0000-0000000E0000}"/>
    <cellStyle name="Normal 2 2 6 3 2 3 3" xfId="19448" xr:uid="{00000000-0005-0000-0000-0000000E0000}"/>
    <cellStyle name="Normal 2 2 6 3 2 4" xfId="8184" xr:uid="{00000000-0005-0000-0000-0000010E0000}"/>
    <cellStyle name="Normal 2 2 6 3 2 4 2" xfId="16262" xr:uid="{00000000-0005-0000-0000-0000010E0000}"/>
    <cellStyle name="Normal 2 2 6 3 2 5" xfId="12503" xr:uid="{00000000-0005-0000-0000-0000020E0000}"/>
    <cellStyle name="Normal 2 2 6 3 2 5 2" xfId="20572" xr:uid="{00000000-0005-0000-0000-0000020E0000}"/>
    <cellStyle name="Normal 2 2 6 3 2 6" xfId="6574" xr:uid="{00000000-0005-0000-0000-0000FD0D0000}"/>
    <cellStyle name="Normal 2 2 6 3 2 7" xfId="14654" xr:uid="{00000000-0005-0000-0000-0000FD0D0000}"/>
    <cellStyle name="Normal 2 2 6 3 3" xfId="2197" xr:uid="{00000000-0005-0000-0000-000011090000}"/>
    <cellStyle name="Normal 2 2 6 3 3 2" xfId="3847" xr:uid="{00000000-0005-0000-0000-000012090000}"/>
    <cellStyle name="Normal 2 2 6 3 3 2 2" xfId="10306" xr:uid="{00000000-0005-0000-0000-0000040E0000}"/>
    <cellStyle name="Normal 2 2 6 3 3 2 3" xfId="18384" xr:uid="{00000000-0005-0000-0000-0000040E0000}"/>
    <cellStyle name="Normal 2 2 6 3 3 3" xfId="5510" xr:uid="{00000000-0005-0000-0000-000013090000}"/>
    <cellStyle name="Normal 2 2 6 3 3 3 2" xfId="11897" xr:uid="{00000000-0005-0000-0000-0000050E0000}"/>
    <cellStyle name="Normal 2 2 6 3 3 3 3" xfId="19975" xr:uid="{00000000-0005-0000-0000-0000050E0000}"/>
    <cellStyle name="Normal 2 2 6 3 3 4" xfId="8711" xr:uid="{00000000-0005-0000-0000-0000060E0000}"/>
    <cellStyle name="Normal 2 2 6 3 3 4 2" xfId="16789" xr:uid="{00000000-0005-0000-0000-0000060E0000}"/>
    <cellStyle name="Normal 2 2 6 3 3 5" xfId="13065" xr:uid="{00000000-0005-0000-0000-0000070E0000}"/>
    <cellStyle name="Normal 2 2 6 3 3 5 2" xfId="21103" xr:uid="{00000000-0005-0000-0000-0000070E0000}"/>
    <cellStyle name="Normal 2 2 6 3 3 6" xfId="7101" xr:uid="{00000000-0005-0000-0000-0000030E0000}"/>
    <cellStyle name="Normal 2 2 6 3 3 7" xfId="15181" xr:uid="{00000000-0005-0000-0000-0000030E0000}"/>
    <cellStyle name="Normal 2 2 6 3 4" xfId="2519" xr:uid="{00000000-0005-0000-0000-000014090000}"/>
    <cellStyle name="Normal 2 2 6 3 4 2" xfId="13063" xr:uid="{00000000-0005-0000-0000-0000090E0000}"/>
    <cellStyle name="Normal 2 2 6 3 4 2 2" xfId="21101" xr:uid="{00000000-0005-0000-0000-0000090E0000}"/>
    <cellStyle name="Normal 2 2 6 3 4 3" xfId="9032" xr:uid="{00000000-0005-0000-0000-0000080E0000}"/>
    <cellStyle name="Normal 2 2 6 3 4 4" xfId="17110" xr:uid="{00000000-0005-0000-0000-0000080E0000}"/>
    <cellStyle name="Normal 2 2 6 3 5" xfId="4456" xr:uid="{00000000-0005-0000-0000-000015090000}"/>
    <cellStyle name="Normal 2 2 6 3 5 2" xfId="10843" xr:uid="{00000000-0005-0000-0000-00000A0E0000}"/>
    <cellStyle name="Normal 2 2 6 3 5 3" xfId="18921" xr:uid="{00000000-0005-0000-0000-00000A0E0000}"/>
    <cellStyle name="Normal 2 2 6 3 6" xfId="7657" xr:uid="{00000000-0005-0000-0000-00000B0E0000}"/>
    <cellStyle name="Normal 2 2 6 3 6 2" xfId="15735" xr:uid="{00000000-0005-0000-0000-00000B0E0000}"/>
    <cellStyle name="Normal 2 2 6 3 7" xfId="12224" xr:uid="{00000000-0005-0000-0000-00000C0E0000}"/>
    <cellStyle name="Normal 2 2 6 3 7 2" xfId="20298" xr:uid="{00000000-0005-0000-0000-00000C0E0000}"/>
    <cellStyle name="Normal 2 2 6 3 8" xfId="13616" xr:uid="{00000000-0005-0000-0000-00000D0E0000}"/>
    <cellStyle name="Normal 2 2 6 3 8 2" xfId="21613" xr:uid="{00000000-0005-0000-0000-00000D0E0000}"/>
    <cellStyle name="Normal 2 2 6 3 9" xfId="6047" xr:uid="{00000000-0005-0000-0000-0000FC0D0000}"/>
    <cellStyle name="Normal 2 2 6 4" xfId="1422" xr:uid="{00000000-0005-0000-0000-000016090000}"/>
    <cellStyle name="Normal 2 2 6 4 2" xfId="3071" xr:uid="{00000000-0005-0000-0000-000017090000}"/>
    <cellStyle name="Normal 2 2 6 4 2 2" xfId="13066" xr:uid="{00000000-0005-0000-0000-0000100E0000}"/>
    <cellStyle name="Normal 2 2 6 4 2 2 2" xfId="21104" xr:uid="{00000000-0005-0000-0000-0000100E0000}"/>
    <cellStyle name="Normal 2 2 6 4 2 3" xfId="9530" xr:uid="{00000000-0005-0000-0000-00000F0E0000}"/>
    <cellStyle name="Normal 2 2 6 4 2 4" xfId="17608" xr:uid="{00000000-0005-0000-0000-00000F0E0000}"/>
    <cellStyle name="Normal 2 2 6 4 3" xfId="4734" xr:uid="{00000000-0005-0000-0000-000018090000}"/>
    <cellStyle name="Normal 2 2 6 4 3 2" xfId="11121" xr:uid="{00000000-0005-0000-0000-0000110E0000}"/>
    <cellStyle name="Normal 2 2 6 4 3 3" xfId="19199" xr:uid="{00000000-0005-0000-0000-0000110E0000}"/>
    <cellStyle name="Normal 2 2 6 4 4" xfId="7935" xr:uid="{00000000-0005-0000-0000-0000120E0000}"/>
    <cellStyle name="Normal 2 2 6 4 4 2" xfId="16013" xr:uid="{00000000-0005-0000-0000-0000120E0000}"/>
    <cellStyle name="Normal 2 2 6 4 5" xfId="12500" xr:uid="{00000000-0005-0000-0000-0000130E0000}"/>
    <cellStyle name="Normal 2 2 6 4 5 2" xfId="20569" xr:uid="{00000000-0005-0000-0000-0000130E0000}"/>
    <cellStyle name="Normal 2 2 6 4 6" xfId="6325" xr:uid="{00000000-0005-0000-0000-00000E0E0000}"/>
    <cellStyle name="Normal 2 2 6 4 7" xfId="14405" xr:uid="{00000000-0005-0000-0000-00000E0E0000}"/>
    <cellStyle name="Normal 2 2 6 5" xfId="1948" xr:uid="{00000000-0005-0000-0000-000019090000}"/>
    <cellStyle name="Normal 2 2 6 5 2" xfId="3598" xr:uid="{00000000-0005-0000-0000-00001A090000}"/>
    <cellStyle name="Normal 2 2 6 5 2 2" xfId="10057" xr:uid="{00000000-0005-0000-0000-0000150E0000}"/>
    <cellStyle name="Normal 2 2 6 5 2 3" xfId="18135" xr:uid="{00000000-0005-0000-0000-0000150E0000}"/>
    <cellStyle name="Normal 2 2 6 5 3" xfId="5261" xr:uid="{00000000-0005-0000-0000-00001B090000}"/>
    <cellStyle name="Normal 2 2 6 5 3 2" xfId="11648" xr:uid="{00000000-0005-0000-0000-0000160E0000}"/>
    <cellStyle name="Normal 2 2 6 5 3 3" xfId="19726" xr:uid="{00000000-0005-0000-0000-0000160E0000}"/>
    <cellStyle name="Normal 2 2 6 5 4" xfId="8462" xr:uid="{00000000-0005-0000-0000-0000170E0000}"/>
    <cellStyle name="Normal 2 2 6 5 4 2" xfId="16540" xr:uid="{00000000-0005-0000-0000-0000170E0000}"/>
    <cellStyle name="Normal 2 2 6 5 5" xfId="13067" xr:uid="{00000000-0005-0000-0000-0000180E0000}"/>
    <cellStyle name="Normal 2 2 6 5 5 2" xfId="21105" xr:uid="{00000000-0005-0000-0000-0000180E0000}"/>
    <cellStyle name="Normal 2 2 6 5 6" xfId="6852" xr:uid="{00000000-0005-0000-0000-0000140E0000}"/>
    <cellStyle name="Normal 2 2 6 5 7" xfId="14932" xr:uid="{00000000-0005-0000-0000-0000140E0000}"/>
    <cellStyle name="Normal 2 2 6 6" xfId="2517" xr:uid="{00000000-0005-0000-0000-00001C090000}"/>
    <cellStyle name="Normal 2 2 6 6 2" xfId="12727" xr:uid="{00000000-0005-0000-0000-00001A0E0000}"/>
    <cellStyle name="Normal 2 2 6 6 2 2" xfId="20791" xr:uid="{00000000-0005-0000-0000-00001A0E0000}"/>
    <cellStyle name="Normal 2 2 6 6 3" xfId="9030" xr:uid="{00000000-0005-0000-0000-0000190E0000}"/>
    <cellStyle name="Normal 2 2 6 6 4" xfId="17108" xr:uid="{00000000-0005-0000-0000-0000190E0000}"/>
    <cellStyle name="Normal 2 2 6 7" xfId="4207" xr:uid="{00000000-0005-0000-0000-00001D090000}"/>
    <cellStyle name="Normal 2 2 6 7 2" xfId="10594" xr:uid="{00000000-0005-0000-0000-00001B0E0000}"/>
    <cellStyle name="Normal 2 2 6 7 3" xfId="18672" xr:uid="{00000000-0005-0000-0000-00001B0E0000}"/>
    <cellStyle name="Normal 2 2 6 8" xfId="7408" xr:uid="{00000000-0005-0000-0000-00001C0E0000}"/>
    <cellStyle name="Normal 2 2 6 8 2" xfId="15486" xr:uid="{00000000-0005-0000-0000-00001C0E0000}"/>
    <cellStyle name="Normal 2 2 6 9" xfId="12222" xr:uid="{00000000-0005-0000-0000-00001D0E0000}"/>
    <cellStyle name="Normal 2 2 6 9 2" xfId="20296" xr:uid="{00000000-0005-0000-0000-00001D0E0000}"/>
    <cellStyle name="Normal 2 2 7" xfId="486" xr:uid="{00000000-0005-0000-0000-0000E6010000}"/>
    <cellStyle name="Normal 2 2 7 10" xfId="13617" xr:uid="{00000000-0005-0000-0000-00001F0E0000}"/>
    <cellStyle name="Normal 2 2 7 10 2" xfId="21614" xr:uid="{00000000-0005-0000-0000-00001F0E0000}"/>
    <cellStyle name="Normal 2 2 7 11" xfId="5799" xr:uid="{00000000-0005-0000-0000-00001E0E0000}"/>
    <cellStyle name="Normal 2 2 7 12" xfId="13879" xr:uid="{00000000-0005-0000-0000-00001E0E0000}"/>
    <cellStyle name="Normal 2 2 7 2" xfId="487" xr:uid="{00000000-0005-0000-0000-0000E7010000}"/>
    <cellStyle name="Normal 2 2 7 2 10" xfId="5956" xr:uid="{00000000-0005-0000-0000-0000200E0000}"/>
    <cellStyle name="Normal 2 2 7 2 11" xfId="14036" xr:uid="{00000000-0005-0000-0000-0000200E0000}"/>
    <cellStyle name="Normal 2 2 7 2 2" xfId="1159" xr:uid="{00000000-0005-0000-0000-000020090000}"/>
    <cellStyle name="Normal 2 2 7 2 2 2" xfId="1817" xr:uid="{00000000-0005-0000-0000-000021090000}"/>
    <cellStyle name="Normal 2 2 7 2 2 2 2" xfId="3467" xr:uid="{00000000-0005-0000-0000-000022090000}"/>
    <cellStyle name="Normal 2 2 7 2 2 2 2 2" xfId="9926" xr:uid="{00000000-0005-0000-0000-0000230E0000}"/>
    <cellStyle name="Normal 2 2 7 2 2 2 2 3" xfId="18004" xr:uid="{00000000-0005-0000-0000-0000230E0000}"/>
    <cellStyle name="Normal 2 2 7 2 2 2 3" xfId="5130" xr:uid="{00000000-0005-0000-0000-000023090000}"/>
    <cellStyle name="Normal 2 2 7 2 2 2 3 2" xfId="11517" xr:uid="{00000000-0005-0000-0000-0000240E0000}"/>
    <cellStyle name="Normal 2 2 7 2 2 2 3 3" xfId="19595" xr:uid="{00000000-0005-0000-0000-0000240E0000}"/>
    <cellStyle name="Normal 2 2 7 2 2 2 4" xfId="8331" xr:uid="{00000000-0005-0000-0000-0000250E0000}"/>
    <cellStyle name="Normal 2 2 7 2 2 2 4 2" xfId="16409" xr:uid="{00000000-0005-0000-0000-0000250E0000}"/>
    <cellStyle name="Normal 2 2 7 2 2 2 5" xfId="13069" xr:uid="{00000000-0005-0000-0000-0000260E0000}"/>
    <cellStyle name="Normal 2 2 7 2 2 2 5 2" xfId="21107" xr:uid="{00000000-0005-0000-0000-0000260E0000}"/>
    <cellStyle name="Normal 2 2 7 2 2 2 6" xfId="6721" xr:uid="{00000000-0005-0000-0000-0000220E0000}"/>
    <cellStyle name="Normal 2 2 7 2 2 2 7" xfId="14801" xr:uid="{00000000-0005-0000-0000-0000220E0000}"/>
    <cellStyle name="Normal 2 2 7 2 2 3" xfId="2344" xr:uid="{00000000-0005-0000-0000-000024090000}"/>
    <cellStyle name="Normal 2 2 7 2 2 3 2" xfId="3994" xr:uid="{00000000-0005-0000-0000-000025090000}"/>
    <cellStyle name="Normal 2 2 7 2 2 3 2 2" xfId="10453" xr:uid="{00000000-0005-0000-0000-0000280E0000}"/>
    <cellStyle name="Normal 2 2 7 2 2 3 2 3" xfId="18531" xr:uid="{00000000-0005-0000-0000-0000280E0000}"/>
    <cellStyle name="Normal 2 2 7 2 2 3 3" xfId="5657" xr:uid="{00000000-0005-0000-0000-000026090000}"/>
    <cellStyle name="Normal 2 2 7 2 2 3 3 2" xfId="12044" xr:uid="{00000000-0005-0000-0000-0000290E0000}"/>
    <cellStyle name="Normal 2 2 7 2 2 3 3 3" xfId="20122" xr:uid="{00000000-0005-0000-0000-0000290E0000}"/>
    <cellStyle name="Normal 2 2 7 2 2 3 4" xfId="8858" xr:uid="{00000000-0005-0000-0000-00002A0E0000}"/>
    <cellStyle name="Normal 2 2 7 2 2 3 4 2" xfId="16936" xr:uid="{00000000-0005-0000-0000-00002A0E0000}"/>
    <cellStyle name="Normal 2 2 7 2 2 3 5" xfId="7248" xr:uid="{00000000-0005-0000-0000-0000270E0000}"/>
    <cellStyle name="Normal 2 2 7 2 2 3 6" xfId="15328" xr:uid="{00000000-0005-0000-0000-0000270E0000}"/>
    <cellStyle name="Normal 2 2 7 2 2 4" xfId="2910" xr:uid="{00000000-0005-0000-0000-000027090000}"/>
    <cellStyle name="Normal 2 2 7 2 2 4 2" xfId="9399" xr:uid="{00000000-0005-0000-0000-00002B0E0000}"/>
    <cellStyle name="Normal 2 2 7 2 2 4 3" xfId="17477" xr:uid="{00000000-0005-0000-0000-00002B0E0000}"/>
    <cellStyle name="Normal 2 2 7 2 2 5" xfId="4603" xr:uid="{00000000-0005-0000-0000-000028090000}"/>
    <cellStyle name="Normal 2 2 7 2 2 5 2" xfId="10990" xr:uid="{00000000-0005-0000-0000-00002C0E0000}"/>
    <cellStyle name="Normal 2 2 7 2 2 5 3" xfId="19068" xr:uid="{00000000-0005-0000-0000-00002C0E0000}"/>
    <cellStyle name="Normal 2 2 7 2 2 6" xfId="7804" xr:uid="{00000000-0005-0000-0000-00002D0E0000}"/>
    <cellStyle name="Normal 2 2 7 2 2 6 2" xfId="15882" xr:uid="{00000000-0005-0000-0000-00002D0E0000}"/>
    <cellStyle name="Normal 2 2 7 2 2 7" xfId="12505" xr:uid="{00000000-0005-0000-0000-00002E0E0000}"/>
    <cellStyle name="Normal 2 2 7 2 2 7 2" xfId="20574" xr:uid="{00000000-0005-0000-0000-00002E0E0000}"/>
    <cellStyle name="Normal 2 2 7 2 2 8" xfId="6194" xr:uid="{00000000-0005-0000-0000-0000210E0000}"/>
    <cellStyle name="Normal 2 2 7 2 2 9" xfId="14274" xr:uid="{00000000-0005-0000-0000-0000210E0000}"/>
    <cellStyle name="Normal 2 2 7 2 3" xfId="1580" xr:uid="{00000000-0005-0000-0000-000029090000}"/>
    <cellStyle name="Normal 2 2 7 2 3 2" xfId="3229" xr:uid="{00000000-0005-0000-0000-00002A090000}"/>
    <cellStyle name="Normal 2 2 7 2 3 2 2" xfId="9688" xr:uid="{00000000-0005-0000-0000-0000300E0000}"/>
    <cellStyle name="Normal 2 2 7 2 3 2 3" xfId="17766" xr:uid="{00000000-0005-0000-0000-0000300E0000}"/>
    <cellStyle name="Normal 2 2 7 2 3 3" xfId="4892" xr:uid="{00000000-0005-0000-0000-00002B090000}"/>
    <cellStyle name="Normal 2 2 7 2 3 3 2" xfId="11279" xr:uid="{00000000-0005-0000-0000-0000310E0000}"/>
    <cellStyle name="Normal 2 2 7 2 3 3 3" xfId="19357" xr:uid="{00000000-0005-0000-0000-0000310E0000}"/>
    <cellStyle name="Normal 2 2 7 2 3 4" xfId="8093" xr:uid="{00000000-0005-0000-0000-0000320E0000}"/>
    <cellStyle name="Normal 2 2 7 2 3 4 2" xfId="16171" xr:uid="{00000000-0005-0000-0000-0000320E0000}"/>
    <cellStyle name="Normal 2 2 7 2 3 5" xfId="13070" xr:uid="{00000000-0005-0000-0000-0000330E0000}"/>
    <cellStyle name="Normal 2 2 7 2 3 5 2" xfId="21108" xr:uid="{00000000-0005-0000-0000-0000330E0000}"/>
    <cellStyle name="Normal 2 2 7 2 3 6" xfId="6483" xr:uid="{00000000-0005-0000-0000-00002F0E0000}"/>
    <cellStyle name="Normal 2 2 7 2 3 7" xfId="14563" xr:uid="{00000000-0005-0000-0000-00002F0E0000}"/>
    <cellStyle name="Normal 2 2 7 2 4" xfId="2106" xr:uid="{00000000-0005-0000-0000-00002C090000}"/>
    <cellStyle name="Normal 2 2 7 2 4 2" xfId="3756" xr:uid="{00000000-0005-0000-0000-00002D090000}"/>
    <cellStyle name="Normal 2 2 7 2 4 2 2" xfId="10215" xr:uid="{00000000-0005-0000-0000-0000350E0000}"/>
    <cellStyle name="Normal 2 2 7 2 4 2 3" xfId="18293" xr:uid="{00000000-0005-0000-0000-0000350E0000}"/>
    <cellStyle name="Normal 2 2 7 2 4 3" xfId="5419" xr:uid="{00000000-0005-0000-0000-00002E090000}"/>
    <cellStyle name="Normal 2 2 7 2 4 3 2" xfId="11806" xr:uid="{00000000-0005-0000-0000-0000360E0000}"/>
    <cellStyle name="Normal 2 2 7 2 4 3 3" xfId="19884" xr:uid="{00000000-0005-0000-0000-0000360E0000}"/>
    <cellStyle name="Normal 2 2 7 2 4 4" xfId="8620" xr:uid="{00000000-0005-0000-0000-0000370E0000}"/>
    <cellStyle name="Normal 2 2 7 2 4 4 2" xfId="16698" xr:uid="{00000000-0005-0000-0000-0000370E0000}"/>
    <cellStyle name="Normal 2 2 7 2 4 5" xfId="13068" xr:uid="{00000000-0005-0000-0000-0000380E0000}"/>
    <cellStyle name="Normal 2 2 7 2 4 5 2" xfId="21106" xr:uid="{00000000-0005-0000-0000-0000380E0000}"/>
    <cellStyle name="Normal 2 2 7 2 4 6" xfId="7010" xr:uid="{00000000-0005-0000-0000-0000340E0000}"/>
    <cellStyle name="Normal 2 2 7 2 4 7" xfId="15090" xr:uid="{00000000-0005-0000-0000-0000340E0000}"/>
    <cellStyle name="Normal 2 2 7 2 5" xfId="2521" xr:uid="{00000000-0005-0000-0000-00002F090000}"/>
    <cellStyle name="Normal 2 2 7 2 5 2" xfId="9034" xr:uid="{00000000-0005-0000-0000-0000390E0000}"/>
    <cellStyle name="Normal 2 2 7 2 5 3" xfId="17112" xr:uid="{00000000-0005-0000-0000-0000390E0000}"/>
    <cellStyle name="Normal 2 2 7 2 6" xfId="4365" xr:uid="{00000000-0005-0000-0000-000030090000}"/>
    <cellStyle name="Normal 2 2 7 2 6 2" xfId="10752" xr:uid="{00000000-0005-0000-0000-00003A0E0000}"/>
    <cellStyle name="Normal 2 2 7 2 6 3" xfId="18830" xr:uid="{00000000-0005-0000-0000-00003A0E0000}"/>
    <cellStyle name="Normal 2 2 7 2 7" xfId="7566" xr:uid="{00000000-0005-0000-0000-00003B0E0000}"/>
    <cellStyle name="Normal 2 2 7 2 7 2" xfId="15644" xr:uid="{00000000-0005-0000-0000-00003B0E0000}"/>
    <cellStyle name="Normal 2 2 7 2 8" xfId="12226" xr:uid="{00000000-0005-0000-0000-00003C0E0000}"/>
    <cellStyle name="Normal 2 2 7 2 8 2" xfId="20300" xr:uid="{00000000-0005-0000-0000-00003C0E0000}"/>
    <cellStyle name="Normal 2 2 7 2 9" xfId="13618" xr:uid="{00000000-0005-0000-0000-00003D0E0000}"/>
    <cellStyle name="Normal 2 2 7 2 9 2" xfId="21615" xr:uid="{00000000-0005-0000-0000-00003D0E0000}"/>
    <cellStyle name="Normal 2 2 7 3" xfId="1020" xr:uid="{00000000-0005-0000-0000-000031090000}"/>
    <cellStyle name="Normal 2 2 7 3 2" xfId="1671" xr:uid="{00000000-0005-0000-0000-000032090000}"/>
    <cellStyle name="Normal 2 2 7 3 2 2" xfId="3321" xr:uid="{00000000-0005-0000-0000-000033090000}"/>
    <cellStyle name="Normal 2 2 7 3 2 2 2" xfId="13072" xr:uid="{00000000-0005-0000-0000-0000410E0000}"/>
    <cellStyle name="Normal 2 2 7 3 2 2 2 2" xfId="21110" xr:uid="{00000000-0005-0000-0000-0000410E0000}"/>
    <cellStyle name="Normal 2 2 7 3 2 2 3" xfId="9780" xr:uid="{00000000-0005-0000-0000-0000400E0000}"/>
    <cellStyle name="Normal 2 2 7 3 2 2 4" xfId="17858" xr:uid="{00000000-0005-0000-0000-0000400E0000}"/>
    <cellStyle name="Normal 2 2 7 3 2 3" xfId="4984" xr:uid="{00000000-0005-0000-0000-000034090000}"/>
    <cellStyle name="Normal 2 2 7 3 2 3 2" xfId="11371" xr:uid="{00000000-0005-0000-0000-0000420E0000}"/>
    <cellStyle name="Normal 2 2 7 3 2 3 3" xfId="19449" xr:uid="{00000000-0005-0000-0000-0000420E0000}"/>
    <cellStyle name="Normal 2 2 7 3 2 4" xfId="8185" xr:uid="{00000000-0005-0000-0000-0000430E0000}"/>
    <cellStyle name="Normal 2 2 7 3 2 4 2" xfId="16263" xr:uid="{00000000-0005-0000-0000-0000430E0000}"/>
    <cellStyle name="Normal 2 2 7 3 2 5" xfId="12506" xr:uid="{00000000-0005-0000-0000-0000440E0000}"/>
    <cellStyle name="Normal 2 2 7 3 2 5 2" xfId="20575" xr:uid="{00000000-0005-0000-0000-0000440E0000}"/>
    <cellStyle name="Normal 2 2 7 3 2 6" xfId="6575" xr:uid="{00000000-0005-0000-0000-00003F0E0000}"/>
    <cellStyle name="Normal 2 2 7 3 2 7" xfId="14655" xr:uid="{00000000-0005-0000-0000-00003F0E0000}"/>
    <cellStyle name="Normal 2 2 7 3 3" xfId="2198" xr:uid="{00000000-0005-0000-0000-000035090000}"/>
    <cellStyle name="Normal 2 2 7 3 3 2" xfId="3848" xr:uid="{00000000-0005-0000-0000-000036090000}"/>
    <cellStyle name="Normal 2 2 7 3 3 2 2" xfId="10307" xr:uid="{00000000-0005-0000-0000-0000460E0000}"/>
    <cellStyle name="Normal 2 2 7 3 3 2 3" xfId="18385" xr:uid="{00000000-0005-0000-0000-0000460E0000}"/>
    <cellStyle name="Normal 2 2 7 3 3 3" xfId="5511" xr:uid="{00000000-0005-0000-0000-000037090000}"/>
    <cellStyle name="Normal 2 2 7 3 3 3 2" xfId="11898" xr:uid="{00000000-0005-0000-0000-0000470E0000}"/>
    <cellStyle name="Normal 2 2 7 3 3 3 3" xfId="19976" xr:uid="{00000000-0005-0000-0000-0000470E0000}"/>
    <cellStyle name="Normal 2 2 7 3 3 4" xfId="8712" xr:uid="{00000000-0005-0000-0000-0000480E0000}"/>
    <cellStyle name="Normal 2 2 7 3 3 4 2" xfId="16790" xr:uid="{00000000-0005-0000-0000-0000480E0000}"/>
    <cellStyle name="Normal 2 2 7 3 3 5" xfId="13073" xr:uid="{00000000-0005-0000-0000-0000490E0000}"/>
    <cellStyle name="Normal 2 2 7 3 3 5 2" xfId="21111" xr:uid="{00000000-0005-0000-0000-0000490E0000}"/>
    <cellStyle name="Normal 2 2 7 3 3 6" xfId="7102" xr:uid="{00000000-0005-0000-0000-0000450E0000}"/>
    <cellStyle name="Normal 2 2 7 3 3 7" xfId="15182" xr:uid="{00000000-0005-0000-0000-0000450E0000}"/>
    <cellStyle name="Normal 2 2 7 3 4" xfId="2785" xr:uid="{00000000-0005-0000-0000-000038090000}"/>
    <cellStyle name="Normal 2 2 7 3 4 2" xfId="13071" xr:uid="{00000000-0005-0000-0000-00004B0E0000}"/>
    <cellStyle name="Normal 2 2 7 3 4 2 2" xfId="21109" xr:uid="{00000000-0005-0000-0000-00004B0E0000}"/>
    <cellStyle name="Normal 2 2 7 3 4 3" xfId="9274" xr:uid="{00000000-0005-0000-0000-00004A0E0000}"/>
    <cellStyle name="Normal 2 2 7 3 4 4" xfId="17352" xr:uid="{00000000-0005-0000-0000-00004A0E0000}"/>
    <cellStyle name="Normal 2 2 7 3 5" xfId="4457" xr:uid="{00000000-0005-0000-0000-000039090000}"/>
    <cellStyle name="Normal 2 2 7 3 5 2" xfId="10844" xr:uid="{00000000-0005-0000-0000-00004C0E0000}"/>
    <cellStyle name="Normal 2 2 7 3 5 3" xfId="18922" xr:uid="{00000000-0005-0000-0000-00004C0E0000}"/>
    <cellStyle name="Normal 2 2 7 3 6" xfId="7658" xr:uid="{00000000-0005-0000-0000-00004D0E0000}"/>
    <cellStyle name="Normal 2 2 7 3 6 2" xfId="15736" xr:uid="{00000000-0005-0000-0000-00004D0E0000}"/>
    <cellStyle name="Normal 2 2 7 3 7" xfId="12389" xr:uid="{00000000-0005-0000-0000-00004E0E0000}"/>
    <cellStyle name="Normal 2 2 7 3 7 2" xfId="20460" xr:uid="{00000000-0005-0000-0000-00004E0E0000}"/>
    <cellStyle name="Normal 2 2 7 3 8" xfId="6048" xr:uid="{00000000-0005-0000-0000-00003E0E0000}"/>
    <cellStyle name="Normal 2 2 7 3 9" xfId="14128" xr:uid="{00000000-0005-0000-0000-00003E0E0000}"/>
    <cellStyle name="Normal 2 2 7 4" xfId="1423" xr:uid="{00000000-0005-0000-0000-00003A090000}"/>
    <cellStyle name="Normal 2 2 7 4 2" xfId="3072" xr:uid="{00000000-0005-0000-0000-00003B090000}"/>
    <cellStyle name="Normal 2 2 7 4 2 2" xfId="13074" xr:uid="{00000000-0005-0000-0000-0000510E0000}"/>
    <cellStyle name="Normal 2 2 7 4 2 2 2" xfId="21112" xr:uid="{00000000-0005-0000-0000-0000510E0000}"/>
    <cellStyle name="Normal 2 2 7 4 2 3" xfId="9531" xr:uid="{00000000-0005-0000-0000-0000500E0000}"/>
    <cellStyle name="Normal 2 2 7 4 2 4" xfId="17609" xr:uid="{00000000-0005-0000-0000-0000500E0000}"/>
    <cellStyle name="Normal 2 2 7 4 3" xfId="4735" xr:uid="{00000000-0005-0000-0000-00003C090000}"/>
    <cellStyle name="Normal 2 2 7 4 3 2" xfId="11122" xr:uid="{00000000-0005-0000-0000-0000520E0000}"/>
    <cellStyle name="Normal 2 2 7 4 3 3" xfId="19200" xr:uid="{00000000-0005-0000-0000-0000520E0000}"/>
    <cellStyle name="Normal 2 2 7 4 4" xfId="7936" xr:uid="{00000000-0005-0000-0000-0000530E0000}"/>
    <cellStyle name="Normal 2 2 7 4 4 2" xfId="16014" xr:uid="{00000000-0005-0000-0000-0000530E0000}"/>
    <cellStyle name="Normal 2 2 7 4 5" xfId="12504" xr:uid="{00000000-0005-0000-0000-0000540E0000}"/>
    <cellStyle name="Normal 2 2 7 4 5 2" xfId="20573" xr:uid="{00000000-0005-0000-0000-0000540E0000}"/>
    <cellStyle name="Normal 2 2 7 4 6" xfId="6326" xr:uid="{00000000-0005-0000-0000-00004F0E0000}"/>
    <cellStyle name="Normal 2 2 7 4 7" xfId="14406" xr:uid="{00000000-0005-0000-0000-00004F0E0000}"/>
    <cellStyle name="Normal 2 2 7 5" xfId="1949" xr:uid="{00000000-0005-0000-0000-00003D090000}"/>
    <cellStyle name="Normal 2 2 7 5 2" xfId="3599" xr:uid="{00000000-0005-0000-0000-00003E090000}"/>
    <cellStyle name="Normal 2 2 7 5 2 2" xfId="10058" xr:uid="{00000000-0005-0000-0000-0000560E0000}"/>
    <cellStyle name="Normal 2 2 7 5 2 3" xfId="18136" xr:uid="{00000000-0005-0000-0000-0000560E0000}"/>
    <cellStyle name="Normal 2 2 7 5 3" xfId="5262" xr:uid="{00000000-0005-0000-0000-00003F090000}"/>
    <cellStyle name="Normal 2 2 7 5 3 2" xfId="11649" xr:uid="{00000000-0005-0000-0000-0000570E0000}"/>
    <cellStyle name="Normal 2 2 7 5 3 3" xfId="19727" xr:uid="{00000000-0005-0000-0000-0000570E0000}"/>
    <cellStyle name="Normal 2 2 7 5 4" xfId="8463" xr:uid="{00000000-0005-0000-0000-0000580E0000}"/>
    <cellStyle name="Normal 2 2 7 5 4 2" xfId="16541" xr:uid="{00000000-0005-0000-0000-0000580E0000}"/>
    <cellStyle name="Normal 2 2 7 5 5" xfId="13075" xr:uid="{00000000-0005-0000-0000-0000590E0000}"/>
    <cellStyle name="Normal 2 2 7 5 5 2" xfId="21113" xr:uid="{00000000-0005-0000-0000-0000590E0000}"/>
    <cellStyle name="Normal 2 2 7 5 6" xfId="6853" xr:uid="{00000000-0005-0000-0000-0000550E0000}"/>
    <cellStyle name="Normal 2 2 7 5 7" xfId="14933" xr:uid="{00000000-0005-0000-0000-0000550E0000}"/>
    <cellStyle name="Normal 2 2 7 6" xfId="2520" xr:uid="{00000000-0005-0000-0000-000040090000}"/>
    <cellStyle name="Normal 2 2 7 6 2" xfId="12728" xr:uid="{00000000-0005-0000-0000-00005B0E0000}"/>
    <cellStyle name="Normal 2 2 7 6 2 2" xfId="20792" xr:uid="{00000000-0005-0000-0000-00005B0E0000}"/>
    <cellStyle name="Normal 2 2 7 6 3" xfId="9033" xr:uid="{00000000-0005-0000-0000-00005A0E0000}"/>
    <cellStyle name="Normal 2 2 7 6 4" xfId="17111" xr:uid="{00000000-0005-0000-0000-00005A0E0000}"/>
    <cellStyle name="Normal 2 2 7 7" xfId="4208" xr:uid="{00000000-0005-0000-0000-000041090000}"/>
    <cellStyle name="Normal 2 2 7 7 2" xfId="10595" xr:uid="{00000000-0005-0000-0000-00005C0E0000}"/>
    <cellStyle name="Normal 2 2 7 7 3" xfId="18673" xr:uid="{00000000-0005-0000-0000-00005C0E0000}"/>
    <cellStyle name="Normal 2 2 7 8" xfId="7409" xr:uid="{00000000-0005-0000-0000-00005D0E0000}"/>
    <cellStyle name="Normal 2 2 7 8 2" xfId="15487" xr:uid="{00000000-0005-0000-0000-00005D0E0000}"/>
    <cellStyle name="Normal 2 2 7 9" xfId="12225" xr:uid="{00000000-0005-0000-0000-00005E0E0000}"/>
    <cellStyle name="Normal 2 2 7 9 2" xfId="20299" xr:uid="{00000000-0005-0000-0000-00005E0E0000}"/>
    <cellStyle name="Normal 2 2 8" xfId="488" xr:uid="{00000000-0005-0000-0000-0000E8010000}"/>
    <cellStyle name="Normal 2 2 8 10" xfId="13619" xr:uid="{00000000-0005-0000-0000-0000600E0000}"/>
    <cellStyle name="Normal 2 2 8 10 2" xfId="21616" xr:uid="{00000000-0005-0000-0000-0000600E0000}"/>
    <cellStyle name="Normal 2 2 8 11" xfId="5800" xr:uid="{00000000-0005-0000-0000-00005F0E0000}"/>
    <cellStyle name="Normal 2 2 8 12" xfId="13880" xr:uid="{00000000-0005-0000-0000-00005F0E0000}"/>
    <cellStyle name="Normal 2 2 8 2" xfId="489" xr:uid="{00000000-0005-0000-0000-0000E9010000}"/>
    <cellStyle name="Normal 2 2 8 2 10" xfId="5939" xr:uid="{00000000-0005-0000-0000-0000610E0000}"/>
    <cellStyle name="Normal 2 2 8 2 11" xfId="14019" xr:uid="{00000000-0005-0000-0000-0000610E0000}"/>
    <cellStyle name="Normal 2 2 8 2 2" xfId="1160" xr:uid="{00000000-0005-0000-0000-000044090000}"/>
    <cellStyle name="Normal 2 2 8 2 2 2" xfId="1818" xr:uid="{00000000-0005-0000-0000-000045090000}"/>
    <cellStyle name="Normal 2 2 8 2 2 2 2" xfId="3468" xr:uid="{00000000-0005-0000-0000-000046090000}"/>
    <cellStyle name="Normal 2 2 8 2 2 2 2 2" xfId="9927" xr:uid="{00000000-0005-0000-0000-0000640E0000}"/>
    <cellStyle name="Normal 2 2 8 2 2 2 2 3" xfId="18005" xr:uid="{00000000-0005-0000-0000-0000640E0000}"/>
    <cellStyle name="Normal 2 2 8 2 2 2 3" xfId="5131" xr:uid="{00000000-0005-0000-0000-000047090000}"/>
    <cellStyle name="Normal 2 2 8 2 2 2 3 2" xfId="11518" xr:uid="{00000000-0005-0000-0000-0000650E0000}"/>
    <cellStyle name="Normal 2 2 8 2 2 2 3 3" xfId="19596" xr:uid="{00000000-0005-0000-0000-0000650E0000}"/>
    <cellStyle name="Normal 2 2 8 2 2 2 4" xfId="8332" xr:uid="{00000000-0005-0000-0000-0000660E0000}"/>
    <cellStyle name="Normal 2 2 8 2 2 2 4 2" xfId="16410" xr:uid="{00000000-0005-0000-0000-0000660E0000}"/>
    <cellStyle name="Normal 2 2 8 2 2 2 5" xfId="13077" xr:uid="{00000000-0005-0000-0000-0000670E0000}"/>
    <cellStyle name="Normal 2 2 8 2 2 2 5 2" xfId="21115" xr:uid="{00000000-0005-0000-0000-0000670E0000}"/>
    <cellStyle name="Normal 2 2 8 2 2 2 6" xfId="6722" xr:uid="{00000000-0005-0000-0000-0000630E0000}"/>
    <cellStyle name="Normal 2 2 8 2 2 2 7" xfId="14802" xr:uid="{00000000-0005-0000-0000-0000630E0000}"/>
    <cellStyle name="Normal 2 2 8 2 2 3" xfId="2345" xr:uid="{00000000-0005-0000-0000-000048090000}"/>
    <cellStyle name="Normal 2 2 8 2 2 3 2" xfId="3995" xr:uid="{00000000-0005-0000-0000-000049090000}"/>
    <cellStyle name="Normal 2 2 8 2 2 3 2 2" xfId="10454" xr:uid="{00000000-0005-0000-0000-0000690E0000}"/>
    <cellStyle name="Normal 2 2 8 2 2 3 2 3" xfId="18532" xr:uid="{00000000-0005-0000-0000-0000690E0000}"/>
    <cellStyle name="Normal 2 2 8 2 2 3 3" xfId="5658" xr:uid="{00000000-0005-0000-0000-00004A090000}"/>
    <cellStyle name="Normal 2 2 8 2 2 3 3 2" xfId="12045" xr:uid="{00000000-0005-0000-0000-00006A0E0000}"/>
    <cellStyle name="Normal 2 2 8 2 2 3 3 3" xfId="20123" xr:uid="{00000000-0005-0000-0000-00006A0E0000}"/>
    <cellStyle name="Normal 2 2 8 2 2 3 4" xfId="8859" xr:uid="{00000000-0005-0000-0000-00006B0E0000}"/>
    <cellStyle name="Normal 2 2 8 2 2 3 4 2" xfId="16937" xr:uid="{00000000-0005-0000-0000-00006B0E0000}"/>
    <cellStyle name="Normal 2 2 8 2 2 3 5" xfId="7249" xr:uid="{00000000-0005-0000-0000-0000680E0000}"/>
    <cellStyle name="Normal 2 2 8 2 2 3 6" xfId="15329" xr:uid="{00000000-0005-0000-0000-0000680E0000}"/>
    <cellStyle name="Normal 2 2 8 2 2 4" xfId="2911" xr:uid="{00000000-0005-0000-0000-00004B090000}"/>
    <cellStyle name="Normal 2 2 8 2 2 4 2" xfId="9400" xr:uid="{00000000-0005-0000-0000-00006C0E0000}"/>
    <cellStyle name="Normal 2 2 8 2 2 4 3" xfId="17478" xr:uid="{00000000-0005-0000-0000-00006C0E0000}"/>
    <cellStyle name="Normal 2 2 8 2 2 5" xfId="4604" xr:uid="{00000000-0005-0000-0000-00004C090000}"/>
    <cellStyle name="Normal 2 2 8 2 2 5 2" xfId="10991" xr:uid="{00000000-0005-0000-0000-00006D0E0000}"/>
    <cellStyle name="Normal 2 2 8 2 2 5 3" xfId="19069" xr:uid="{00000000-0005-0000-0000-00006D0E0000}"/>
    <cellStyle name="Normal 2 2 8 2 2 6" xfId="7805" xr:uid="{00000000-0005-0000-0000-00006E0E0000}"/>
    <cellStyle name="Normal 2 2 8 2 2 6 2" xfId="15883" xr:uid="{00000000-0005-0000-0000-00006E0E0000}"/>
    <cellStyle name="Normal 2 2 8 2 2 7" xfId="12508" xr:uid="{00000000-0005-0000-0000-00006F0E0000}"/>
    <cellStyle name="Normal 2 2 8 2 2 7 2" xfId="20577" xr:uid="{00000000-0005-0000-0000-00006F0E0000}"/>
    <cellStyle name="Normal 2 2 8 2 2 8" xfId="6195" xr:uid="{00000000-0005-0000-0000-0000620E0000}"/>
    <cellStyle name="Normal 2 2 8 2 2 9" xfId="14275" xr:uid="{00000000-0005-0000-0000-0000620E0000}"/>
    <cellStyle name="Normal 2 2 8 2 3" xfId="1563" xr:uid="{00000000-0005-0000-0000-00004D090000}"/>
    <cellStyle name="Normal 2 2 8 2 3 2" xfId="3212" xr:uid="{00000000-0005-0000-0000-00004E090000}"/>
    <cellStyle name="Normal 2 2 8 2 3 2 2" xfId="9671" xr:uid="{00000000-0005-0000-0000-0000710E0000}"/>
    <cellStyle name="Normal 2 2 8 2 3 2 3" xfId="17749" xr:uid="{00000000-0005-0000-0000-0000710E0000}"/>
    <cellStyle name="Normal 2 2 8 2 3 3" xfId="4875" xr:uid="{00000000-0005-0000-0000-00004F090000}"/>
    <cellStyle name="Normal 2 2 8 2 3 3 2" xfId="11262" xr:uid="{00000000-0005-0000-0000-0000720E0000}"/>
    <cellStyle name="Normal 2 2 8 2 3 3 3" xfId="19340" xr:uid="{00000000-0005-0000-0000-0000720E0000}"/>
    <cellStyle name="Normal 2 2 8 2 3 4" xfId="8076" xr:uid="{00000000-0005-0000-0000-0000730E0000}"/>
    <cellStyle name="Normal 2 2 8 2 3 4 2" xfId="16154" xr:uid="{00000000-0005-0000-0000-0000730E0000}"/>
    <cellStyle name="Normal 2 2 8 2 3 5" xfId="13078" xr:uid="{00000000-0005-0000-0000-0000740E0000}"/>
    <cellStyle name="Normal 2 2 8 2 3 5 2" xfId="21116" xr:uid="{00000000-0005-0000-0000-0000740E0000}"/>
    <cellStyle name="Normal 2 2 8 2 3 6" xfId="6466" xr:uid="{00000000-0005-0000-0000-0000700E0000}"/>
    <cellStyle name="Normal 2 2 8 2 3 7" xfId="14546" xr:uid="{00000000-0005-0000-0000-0000700E0000}"/>
    <cellStyle name="Normal 2 2 8 2 4" xfId="2089" xr:uid="{00000000-0005-0000-0000-000050090000}"/>
    <cellStyle name="Normal 2 2 8 2 4 2" xfId="3739" xr:uid="{00000000-0005-0000-0000-000051090000}"/>
    <cellStyle name="Normal 2 2 8 2 4 2 2" xfId="10198" xr:uid="{00000000-0005-0000-0000-0000760E0000}"/>
    <cellStyle name="Normal 2 2 8 2 4 2 3" xfId="18276" xr:uid="{00000000-0005-0000-0000-0000760E0000}"/>
    <cellStyle name="Normal 2 2 8 2 4 3" xfId="5402" xr:uid="{00000000-0005-0000-0000-000052090000}"/>
    <cellStyle name="Normal 2 2 8 2 4 3 2" xfId="11789" xr:uid="{00000000-0005-0000-0000-0000770E0000}"/>
    <cellStyle name="Normal 2 2 8 2 4 3 3" xfId="19867" xr:uid="{00000000-0005-0000-0000-0000770E0000}"/>
    <cellStyle name="Normal 2 2 8 2 4 4" xfId="8603" xr:uid="{00000000-0005-0000-0000-0000780E0000}"/>
    <cellStyle name="Normal 2 2 8 2 4 4 2" xfId="16681" xr:uid="{00000000-0005-0000-0000-0000780E0000}"/>
    <cellStyle name="Normal 2 2 8 2 4 5" xfId="13076" xr:uid="{00000000-0005-0000-0000-0000790E0000}"/>
    <cellStyle name="Normal 2 2 8 2 4 5 2" xfId="21114" xr:uid="{00000000-0005-0000-0000-0000790E0000}"/>
    <cellStyle name="Normal 2 2 8 2 4 6" xfId="6993" xr:uid="{00000000-0005-0000-0000-0000750E0000}"/>
    <cellStyle name="Normal 2 2 8 2 4 7" xfId="15073" xr:uid="{00000000-0005-0000-0000-0000750E0000}"/>
    <cellStyle name="Normal 2 2 8 2 5" xfId="2523" xr:uid="{00000000-0005-0000-0000-000053090000}"/>
    <cellStyle name="Normal 2 2 8 2 5 2" xfId="9036" xr:uid="{00000000-0005-0000-0000-00007A0E0000}"/>
    <cellStyle name="Normal 2 2 8 2 5 3" xfId="17114" xr:uid="{00000000-0005-0000-0000-00007A0E0000}"/>
    <cellStyle name="Normal 2 2 8 2 6" xfId="4348" xr:uid="{00000000-0005-0000-0000-000054090000}"/>
    <cellStyle name="Normal 2 2 8 2 6 2" xfId="10735" xr:uid="{00000000-0005-0000-0000-00007B0E0000}"/>
    <cellStyle name="Normal 2 2 8 2 6 3" xfId="18813" xr:uid="{00000000-0005-0000-0000-00007B0E0000}"/>
    <cellStyle name="Normal 2 2 8 2 7" xfId="7549" xr:uid="{00000000-0005-0000-0000-00007C0E0000}"/>
    <cellStyle name="Normal 2 2 8 2 7 2" xfId="15627" xr:uid="{00000000-0005-0000-0000-00007C0E0000}"/>
    <cellStyle name="Normal 2 2 8 2 8" xfId="12228" xr:uid="{00000000-0005-0000-0000-00007D0E0000}"/>
    <cellStyle name="Normal 2 2 8 2 8 2" xfId="20302" xr:uid="{00000000-0005-0000-0000-00007D0E0000}"/>
    <cellStyle name="Normal 2 2 8 2 9" xfId="13620" xr:uid="{00000000-0005-0000-0000-00007E0E0000}"/>
    <cellStyle name="Normal 2 2 8 2 9 2" xfId="21617" xr:uid="{00000000-0005-0000-0000-00007E0E0000}"/>
    <cellStyle name="Normal 2 2 8 3" xfId="1021" xr:uid="{00000000-0005-0000-0000-000055090000}"/>
    <cellStyle name="Normal 2 2 8 3 2" xfId="1672" xr:uid="{00000000-0005-0000-0000-000056090000}"/>
    <cellStyle name="Normal 2 2 8 3 2 2" xfId="3322" xr:uid="{00000000-0005-0000-0000-000057090000}"/>
    <cellStyle name="Normal 2 2 8 3 2 2 2" xfId="9781" xr:uid="{00000000-0005-0000-0000-0000810E0000}"/>
    <cellStyle name="Normal 2 2 8 3 2 2 3" xfId="17859" xr:uid="{00000000-0005-0000-0000-0000810E0000}"/>
    <cellStyle name="Normal 2 2 8 3 2 3" xfId="4985" xr:uid="{00000000-0005-0000-0000-000058090000}"/>
    <cellStyle name="Normal 2 2 8 3 2 3 2" xfId="11372" xr:uid="{00000000-0005-0000-0000-0000820E0000}"/>
    <cellStyle name="Normal 2 2 8 3 2 3 3" xfId="19450" xr:uid="{00000000-0005-0000-0000-0000820E0000}"/>
    <cellStyle name="Normal 2 2 8 3 2 4" xfId="8186" xr:uid="{00000000-0005-0000-0000-0000830E0000}"/>
    <cellStyle name="Normal 2 2 8 3 2 4 2" xfId="16264" xr:uid="{00000000-0005-0000-0000-0000830E0000}"/>
    <cellStyle name="Normal 2 2 8 3 2 5" xfId="13079" xr:uid="{00000000-0005-0000-0000-0000840E0000}"/>
    <cellStyle name="Normal 2 2 8 3 2 5 2" xfId="21117" xr:uid="{00000000-0005-0000-0000-0000840E0000}"/>
    <cellStyle name="Normal 2 2 8 3 2 6" xfId="6576" xr:uid="{00000000-0005-0000-0000-0000800E0000}"/>
    <cellStyle name="Normal 2 2 8 3 2 7" xfId="14656" xr:uid="{00000000-0005-0000-0000-0000800E0000}"/>
    <cellStyle name="Normal 2 2 8 3 3" xfId="2199" xr:uid="{00000000-0005-0000-0000-000059090000}"/>
    <cellStyle name="Normal 2 2 8 3 3 2" xfId="3849" xr:uid="{00000000-0005-0000-0000-00005A090000}"/>
    <cellStyle name="Normal 2 2 8 3 3 2 2" xfId="10308" xr:uid="{00000000-0005-0000-0000-0000860E0000}"/>
    <cellStyle name="Normal 2 2 8 3 3 2 3" xfId="18386" xr:uid="{00000000-0005-0000-0000-0000860E0000}"/>
    <cellStyle name="Normal 2 2 8 3 3 3" xfId="5512" xr:uid="{00000000-0005-0000-0000-00005B090000}"/>
    <cellStyle name="Normal 2 2 8 3 3 3 2" xfId="11899" xr:uid="{00000000-0005-0000-0000-0000870E0000}"/>
    <cellStyle name="Normal 2 2 8 3 3 3 3" xfId="19977" xr:uid="{00000000-0005-0000-0000-0000870E0000}"/>
    <cellStyle name="Normal 2 2 8 3 3 4" xfId="8713" xr:uid="{00000000-0005-0000-0000-0000880E0000}"/>
    <cellStyle name="Normal 2 2 8 3 3 4 2" xfId="16791" xr:uid="{00000000-0005-0000-0000-0000880E0000}"/>
    <cellStyle name="Normal 2 2 8 3 3 5" xfId="7103" xr:uid="{00000000-0005-0000-0000-0000850E0000}"/>
    <cellStyle name="Normal 2 2 8 3 3 6" xfId="15183" xr:uid="{00000000-0005-0000-0000-0000850E0000}"/>
    <cellStyle name="Normal 2 2 8 3 4" xfId="2786" xr:uid="{00000000-0005-0000-0000-00005C090000}"/>
    <cellStyle name="Normal 2 2 8 3 4 2" xfId="9275" xr:uid="{00000000-0005-0000-0000-0000890E0000}"/>
    <cellStyle name="Normal 2 2 8 3 4 3" xfId="17353" xr:uid="{00000000-0005-0000-0000-0000890E0000}"/>
    <cellStyle name="Normal 2 2 8 3 5" xfId="4458" xr:uid="{00000000-0005-0000-0000-00005D090000}"/>
    <cellStyle name="Normal 2 2 8 3 5 2" xfId="10845" xr:uid="{00000000-0005-0000-0000-00008A0E0000}"/>
    <cellStyle name="Normal 2 2 8 3 5 3" xfId="18923" xr:uid="{00000000-0005-0000-0000-00008A0E0000}"/>
    <cellStyle name="Normal 2 2 8 3 6" xfId="7659" xr:uid="{00000000-0005-0000-0000-00008B0E0000}"/>
    <cellStyle name="Normal 2 2 8 3 6 2" xfId="15737" xr:uid="{00000000-0005-0000-0000-00008B0E0000}"/>
    <cellStyle name="Normal 2 2 8 3 7" xfId="12507" xr:uid="{00000000-0005-0000-0000-00008C0E0000}"/>
    <cellStyle name="Normal 2 2 8 3 7 2" xfId="20576" xr:uid="{00000000-0005-0000-0000-00008C0E0000}"/>
    <cellStyle name="Normal 2 2 8 3 8" xfId="6049" xr:uid="{00000000-0005-0000-0000-00007F0E0000}"/>
    <cellStyle name="Normal 2 2 8 3 9" xfId="14129" xr:uid="{00000000-0005-0000-0000-00007F0E0000}"/>
    <cellStyle name="Normal 2 2 8 4" xfId="1424" xr:uid="{00000000-0005-0000-0000-00005E090000}"/>
    <cellStyle name="Normal 2 2 8 4 2" xfId="3073" xr:uid="{00000000-0005-0000-0000-00005F090000}"/>
    <cellStyle name="Normal 2 2 8 4 2 2" xfId="9532" xr:uid="{00000000-0005-0000-0000-00008E0E0000}"/>
    <cellStyle name="Normal 2 2 8 4 2 3" xfId="17610" xr:uid="{00000000-0005-0000-0000-00008E0E0000}"/>
    <cellStyle name="Normal 2 2 8 4 3" xfId="4736" xr:uid="{00000000-0005-0000-0000-000060090000}"/>
    <cellStyle name="Normal 2 2 8 4 3 2" xfId="11123" xr:uid="{00000000-0005-0000-0000-00008F0E0000}"/>
    <cellStyle name="Normal 2 2 8 4 3 3" xfId="19201" xr:uid="{00000000-0005-0000-0000-00008F0E0000}"/>
    <cellStyle name="Normal 2 2 8 4 4" xfId="7937" xr:uid="{00000000-0005-0000-0000-0000900E0000}"/>
    <cellStyle name="Normal 2 2 8 4 4 2" xfId="16015" xr:uid="{00000000-0005-0000-0000-0000900E0000}"/>
    <cellStyle name="Normal 2 2 8 4 5" xfId="13080" xr:uid="{00000000-0005-0000-0000-0000910E0000}"/>
    <cellStyle name="Normal 2 2 8 4 5 2" xfId="21118" xr:uid="{00000000-0005-0000-0000-0000910E0000}"/>
    <cellStyle name="Normal 2 2 8 4 6" xfId="6327" xr:uid="{00000000-0005-0000-0000-00008D0E0000}"/>
    <cellStyle name="Normal 2 2 8 4 7" xfId="14407" xr:uid="{00000000-0005-0000-0000-00008D0E0000}"/>
    <cellStyle name="Normal 2 2 8 5" xfId="1950" xr:uid="{00000000-0005-0000-0000-000061090000}"/>
    <cellStyle name="Normal 2 2 8 5 2" xfId="3600" xr:uid="{00000000-0005-0000-0000-000062090000}"/>
    <cellStyle name="Normal 2 2 8 5 2 2" xfId="10059" xr:uid="{00000000-0005-0000-0000-0000930E0000}"/>
    <cellStyle name="Normal 2 2 8 5 2 3" xfId="18137" xr:uid="{00000000-0005-0000-0000-0000930E0000}"/>
    <cellStyle name="Normal 2 2 8 5 3" xfId="5263" xr:uid="{00000000-0005-0000-0000-000063090000}"/>
    <cellStyle name="Normal 2 2 8 5 3 2" xfId="11650" xr:uid="{00000000-0005-0000-0000-0000940E0000}"/>
    <cellStyle name="Normal 2 2 8 5 3 3" xfId="19728" xr:uid="{00000000-0005-0000-0000-0000940E0000}"/>
    <cellStyle name="Normal 2 2 8 5 4" xfId="8464" xr:uid="{00000000-0005-0000-0000-0000950E0000}"/>
    <cellStyle name="Normal 2 2 8 5 4 2" xfId="16542" xr:uid="{00000000-0005-0000-0000-0000950E0000}"/>
    <cellStyle name="Normal 2 2 8 5 5" xfId="12729" xr:uid="{00000000-0005-0000-0000-0000960E0000}"/>
    <cellStyle name="Normal 2 2 8 5 5 2" xfId="20793" xr:uid="{00000000-0005-0000-0000-0000960E0000}"/>
    <cellStyle name="Normal 2 2 8 5 6" xfId="6854" xr:uid="{00000000-0005-0000-0000-0000920E0000}"/>
    <cellStyle name="Normal 2 2 8 5 7" xfId="14934" xr:uid="{00000000-0005-0000-0000-0000920E0000}"/>
    <cellStyle name="Normal 2 2 8 6" xfId="2522" xr:uid="{00000000-0005-0000-0000-000064090000}"/>
    <cellStyle name="Normal 2 2 8 6 2" xfId="9035" xr:uid="{00000000-0005-0000-0000-0000970E0000}"/>
    <cellStyle name="Normal 2 2 8 6 3" xfId="17113" xr:uid="{00000000-0005-0000-0000-0000970E0000}"/>
    <cellStyle name="Normal 2 2 8 7" xfId="4209" xr:uid="{00000000-0005-0000-0000-000065090000}"/>
    <cellStyle name="Normal 2 2 8 7 2" xfId="10596" xr:uid="{00000000-0005-0000-0000-0000980E0000}"/>
    <cellStyle name="Normal 2 2 8 7 3" xfId="18674" xr:uid="{00000000-0005-0000-0000-0000980E0000}"/>
    <cellStyle name="Normal 2 2 8 8" xfId="7410" xr:uid="{00000000-0005-0000-0000-0000990E0000}"/>
    <cellStyle name="Normal 2 2 8 8 2" xfId="15488" xr:uid="{00000000-0005-0000-0000-0000990E0000}"/>
    <cellStyle name="Normal 2 2 8 9" xfId="12227" xr:uid="{00000000-0005-0000-0000-00009A0E0000}"/>
    <cellStyle name="Normal 2 2 8 9 2" xfId="20301" xr:uid="{00000000-0005-0000-0000-00009A0E0000}"/>
    <cellStyle name="Normal 2 2 9" xfId="490" xr:uid="{00000000-0005-0000-0000-0000EA010000}"/>
    <cellStyle name="Normal 2 2 9 10" xfId="13621" xr:uid="{00000000-0005-0000-0000-00009C0E0000}"/>
    <cellStyle name="Normal 2 2 9 10 2" xfId="21618" xr:uid="{00000000-0005-0000-0000-00009C0E0000}"/>
    <cellStyle name="Normal 2 2 9 11" xfId="5801" xr:uid="{00000000-0005-0000-0000-00009B0E0000}"/>
    <cellStyle name="Normal 2 2 9 12" xfId="13881" xr:uid="{00000000-0005-0000-0000-00009B0E0000}"/>
    <cellStyle name="Normal 2 2 9 2" xfId="491" xr:uid="{00000000-0005-0000-0000-0000EB010000}"/>
    <cellStyle name="Normal 2 2 9 2 10" xfId="5921" xr:uid="{00000000-0005-0000-0000-00009D0E0000}"/>
    <cellStyle name="Normal 2 2 9 2 11" xfId="14001" xr:uid="{00000000-0005-0000-0000-00009D0E0000}"/>
    <cellStyle name="Normal 2 2 9 2 2" xfId="1161" xr:uid="{00000000-0005-0000-0000-000068090000}"/>
    <cellStyle name="Normal 2 2 9 2 2 2" xfId="1819" xr:uid="{00000000-0005-0000-0000-000069090000}"/>
    <cellStyle name="Normal 2 2 9 2 2 2 2" xfId="3469" xr:uid="{00000000-0005-0000-0000-00006A090000}"/>
    <cellStyle name="Normal 2 2 9 2 2 2 2 2" xfId="9928" xr:uid="{00000000-0005-0000-0000-0000A00E0000}"/>
    <cellStyle name="Normal 2 2 9 2 2 2 2 3" xfId="18006" xr:uid="{00000000-0005-0000-0000-0000A00E0000}"/>
    <cellStyle name="Normal 2 2 9 2 2 2 3" xfId="5132" xr:uid="{00000000-0005-0000-0000-00006B090000}"/>
    <cellStyle name="Normal 2 2 9 2 2 2 3 2" xfId="11519" xr:uid="{00000000-0005-0000-0000-0000A10E0000}"/>
    <cellStyle name="Normal 2 2 9 2 2 2 3 3" xfId="19597" xr:uid="{00000000-0005-0000-0000-0000A10E0000}"/>
    <cellStyle name="Normal 2 2 9 2 2 2 4" xfId="8333" xr:uid="{00000000-0005-0000-0000-0000A20E0000}"/>
    <cellStyle name="Normal 2 2 9 2 2 2 4 2" xfId="16411" xr:uid="{00000000-0005-0000-0000-0000A20E0000}"/>
    <cellStyle name="Normal 2 2 9 2 2 2 5" xfId="13082" xr:uid="{00000000-0005-0000-0000-0000A30E0000}"/>
    <cellStyle name="Normal 2 2 9 2 2 2 5 2" xfId="21120" xr:uid="{00000000-0005-0000-0000-0000A30E0000}"/>
    <cellStyle name="Normal 2 2 9 2 2 2 6" xfId="6723" xr:uid="{00000000-0005-0000-0000-00009F0E0000}"/>
    <cellStyle name="Normal 2 2 9 2 2 2 7" xfId="14803" xr:uid="{00000000-0005-0000-0000-00009F0E0000}"/>
    <cellStyle name="Normal 2 2 9 2 2 3" xfId="2346" xr:uid="{00000000-0005-0000-0000-00006C090000}"/>
    <cellStyle name="Normal 2 2 9 2 2 3 2" xfId="3996" xr:uid="{00000000-0005-0000-0000-00006D090000}"/>
    <cellStyle name="Normal 2 2 9 2 2 3 2 2" xfId="10455" xr:uid="{00000000-0005-0000-0000-0000A50E0000}"/>
    <cellStyle name="Normal 2 2 9 2 2 3 2 3" xfId="18533" xr:uid="{00000000-0005-0000-0000-0000A50E0000}"/>
    <cellStyle name="Normal 2 2 9 2 2 3 3" xfId="5659" xr:uid="{00000000-0005-0000-0000-00006E090000}"/>
    <cellStyle name="Normal 2 2 9 2 2 3 3 2" xfId="12046" xr:uid="{00000000-0005-0000-0000-0000A60E0000}"/>
    <cellStyle name="Normal 2 2 9 2 2 3 3 3" xfId="20124" xr:uid="{00000000-0005-0000-0000-0000A60E0000}"/>
    <cellStyle name="Normal 2 2 9 2 2 3 4" xfId="8860" xr:uid="{00000000-0005-0000-0000-0000A70E0000}"/>
    <cellStyle name="Normal 2 2 9 2 2 3 4 2" xfId="16938" xr:uid="{00000000-0005-0000-0000-0000A70E0000}"/>
    <cellStyle name="Normal 2 2 9 2 2 3 5" xfId="7250" xr:uid="{00000000-0005-0000-0000-0000A40E0000}"/>
    <cellStyle name="Normal 2 2 9 2 2 3 6" xfId="15330" xr:uid="{00000000-0005-0000-0000-0000A40E0000}"/>
    <cellStyle name="Normal 2 2 9 2 2 4" xfId="2912" xr:uid="{00000000-0005-0000-0000-00006F090000}"/>
    <cellStyle name="Normal 2 2 9 2 2 4 2" xfId="9401" xr:uid="{00000000-0005-0000-0000-0000A80E0000}"/>
    <cellStyle name="Normal 2 2 9 2 2 4 3" xfId="17479" xr:uid="{00000000-0005-0000-0000-0000A80E0000}"/>
    <cellStyle name="Normal 2 2 9 2 2 5" xfId="4605" xr:uid="{00000000-0005-0000-0000-000070090000}"/>
    <cellStyle name="Normal 2 2 9 2 2 5 2" xfId="10992" xr:uid="{00000000-0005-0000-0000-0000A90E0000}"/>
    <cellStyle name="Normal 2 2 9 2 2 5 3" xfId="19070" xr:uid="{00000000-0005-0000-0000-0000A90E0000}"/>
    <cellStyle name="Normal 2 2 9 2 2 6" xfId="7806" xr:uid="{00000000-0005-0000-0000-0000AA0E0000}"/>
    <cellStyle name="Normal 2 2 9 2 2 6 2" xfId="15884" xr:uid="{00000000-0005-0000-0000-0000AA0E0000}"/>
    <cellStyle name="Normal 2 2 9 2 2 7" xfId="12510" xr:uid="{00000000-0005-0000-0000-0000AB0E0000}"/>
    <cellStyle name="Normal 2 2 9 2 2 7 2" xfId="20579" xr:uid="{00000000-0005-0000-0000-0000AB0E0000}"/>
    <cellStyle name="Normal 2 2 9 2 2 8" xfId="6196" xr:uid="{00000000-0005-0000-0000-00009E0E0000}"/>
    <cellStyle name="Normal 2 2 9 2 2 9" xfId="14276" xr:uid="{00000000-0005-0000-0000-00009E0E0000}"/>
    <cellStyle name="Normal 2 2 9 2 3" xfId="1545" xr:uid="{00000000-0005-0000-0000-000071090000}"/>
    <cellStyle name="Normal 2 2 9 2 3 2" xfId="3194" xr:uid="{00000000-0005-0000-0000-000072090000}"/>
    <cellStyle name="Normal 2 2 9 2 3 2 2" xfId="9653" xr:uid="{00000000-0005-0000-0000-0000AD0E0000}"/>
    <cellStyle name="Normal 2 2 9 2 3 2 3" xfId="17731" xr:uid="{00000000-0005-0000-0000-0000AD0E0000}"/>
    <cellStyle name="Normal 2 2 9 2 3 3" xfId="4857" xr:uid="{00000000-0005-0000-0000-000073090000}"/>
    <cellStyle name="Normal 2 2 9 2 3 3 2" xfId="11244" xr:uid="{00000000-0005-0000-0000-0000AE0E0000}"/>
    <cellStyle name="Normal 2 2 9 2 3 3 3" xfId="19322" xr:uid="{00000000-0005-0000-0000-0000AE0E0000}"/>
    <cellStyle name="Normal 2 2 9 2 3 4" xfId="8058" xr:uid="{00000000-0005-0000-0000-0000AF0E0000}"/>
    <cellStyle name="Normal 2 2 9 2 3 4 2" xfId="16136" xr:uid="{00000000-0005-0000-0000-0000AF0E0000}"/>
    <cellStyle name="Normal 2 2 9 2 3 5" xfId="13083" xr:uid="{00000000-0005-0000-0000-0000B00E0000}"/>
    <cellStyle name="Normal 2 2 9 2 3 5 2" xfId="21121" xr:uid="{00000000-0005-0000-0000-0000B00E0000}"/>
    <cellStyle name="Normal 2 2 9 2 3 6" xfId="6448" xr:uid="{00000000-0005-0000-0000-0000AC0E0000}"/>
    <cellStyle name="Normal 2 2 9 2 3 7" xfId="14528" xr:uid="{00000000-0005-0000-0000-0000AC0E0000}"/>
    <cellStyle name="Normal 2 2 9 2 4" xfId="2071" xr:uid="{00000000-0005-0000-0000-000074090000}"/>
    <cellStyle name="Normal 2 2 9 2 4 2" xfId="3721" xr:uid="{00000000-0005-0000-0000-000075090000}"/>
    <cellStyle name="Normal 2 2 9 2 4 2 2" xfId="10180" xr:uid="{00000000-0005-0000-0000-0000B20E0000}"/>
    <cellStyle name="Normal 2 2 9 2 4 2 3" xfId="18258" xr:uid="{00000000-0005-0000-0000-0000B20E0000}"/>
    <cellStyle name="Normal 2 2 9 2 4 3" xfId="5384" xr:uid="{00000000-0005-0000-0000-000076090000}"/>
    <cellStyle name="Normal 2 2 9 2 4 3 2" xfId="11771" xr:uid="{00000000-0005-0000-0000-0000B30E0000}"/>
    <cellStyle name="Normal 2 2 9 2 4 3 3" xfId="19849" xr:uid="{00000000-0005-0000-0000-0000B30E0000}"/>
    <cellStyle name="Normal 2 2 9 2 4 4" xfId="8585" xr:uid="{00000000-0005-0000-0000-0000B40E0000}"/>
    <cellStyle name="Normal 2 2 9 2 4 4 2" xfId="16663" xr:uid="{00000000-0005-0000-0000-0000B40E0000}"/>
    <cellStyle name="Normal 2 2 9 2 4 5" xfId="13081" xr:uid="{00000000-0005-0000-0000-0000B50E0000}"/>
    <cellStyle name="Normal 2 2 9 2 4 5 2" xfId="21119" xr:uid="{00000000-0005-0000-0000-0000B50E0000}"/>
    <cellStyle name="Normal 2 2 9 2 4 6" xfId="6975" xr:uid="{00000000-0005-0000-0000-0000B10E0000}"/>
    <cellStyle name="Normal 2 2 9 2 4 7" xfId="15055" xr:uid="{00000000-0005-0000-0000-0000B10E0000}"/>
    <cellStyle name="Normal 2 2 9 2 5" xfId="2525" xr:uid="{00000000-0005-0000-0000-000077090000}"/>
    <cellStyle name="Normal 2 2 9 2 5 2" xfId="9038" xr:uid="{00000000-0005-0000-0000-0000B60E0000}"/>
    <cellStyle name="Normal 2 2 9 2 5 3" xfId="17116" xr:uid="{00000000-0005-0000-0000-0000B60E0000}"/>
    <cellStyle name="Normal 2 2 9 2 6" xfId="4330" xr:uid="{00000000-0005-0000-0000-000078090000}"/>
    <cellStyle name="Normal 2 2 9 2 6 2" xfId="10717" xr:uid="{00000000-0005-0000-0000-0000B70E0000}"/>
    <cellStyle name="Normal 2 2 9 2 6 3" xfId="18795" xr:uid="{00000000-0005-0000-0000-0000B70E0000}"/>
    <cellStyle name="Normal 2 2 9 2 7" xfId="7531" xr:uid="{00000000-0005-0000-0000-0000B80E0000}"/>
    <cellStyle name="Normal 2 2 9 2 7 2" xfId="15609" xr:uid="{00000000-0005-0000-0000-0000B80E0000}"/>
    <cellStyle name="Normal 2 2 9 2 8" xfId="12230" xr:uid="{00000000-0005-0000-0000-0000B90E0000}"/>
    <cellStyle name="Normal 2 2 9 2 8 2" xfId="20304" xr:uid="{00000000-0005-0000-0000-0000B90E0000}"/>
    <cellStyle name="Normal 2 2 9 2 9" xfId="13622" xr:uid="{00000000-0005-0000-0000-0000BA0E0000}"/>
    <cellStyle name="Normal 2 2 9 2 9 2" xfId="21619" xr:uid="{00000000-0005-0000-0000-0000BA0E0000}"/>
    <cellStyle name="Normal 2 2 9 3" xfId="1022" xr:uid="{00000000-0005-0000-0000-000079090000}"/>
    <cellStyle name="Normal 2 2 9 3 2" xfId="1673" xr:uid="{00000000-0005-0000-0000-00007A090000}"/>
    <cellStyle name="Normal 2 2 9 3 2 2" xfId="3323" xr:uid="{00000000-0005-0000-0000-00007B090000}"/>
    <cellStyle name="Normal 2 2 9 3 2 2 2" xfId="9782" xr:uid="{00000000-0005-0000-0000-0000BD0E0000}"/>
    <cellStyle name="Normal 2 2 9 3 2 2 3" xfId="17860" xr:uid="{00000000-0005-0000-0000-0000BD0E0000}"/>
    <cellStyle name="Normal 2 2 9 3 2 3" xfId="4986" xr:uid="{00000000-0005-0000-0000-00007C090000}"/>
    <cellStyle name="Normal 2 2 9 3 2 3 2" xfId="11373" xr:uid="{00000000-0005-0000-0000-0000BE0E0000}"/>
    <cellStyle name="Normal 2 2 9 3 2 3 3" xfId="19451" xr:uid="{00000000-0005-0000-0000-0000BE0E0000}"/>
    <cellStyle name="Normal 2 2 9 3 2 4" xfId="8187" xr:uid="{00000000-0005-0000-0000-0000BF0E0000}"/>
    <cellStyle name="Normal 2 2 9 3 2 4 2" xfId="16265" xr:uid="{00000000-0005-0000-0000-0000BF0E0000}"/>
    <cellStyle name="Normal 2 2 9 3 2 5" xfId="13084" xr:uid="{00000000-0005-0000-0000-0000C00E0000}"/>
    <cellStyle name="Normal 2 2 9 3 2 5 2" xfId="21122" xr:uid="{00000000-0005-0000-0000-0000C00E0000}"/>
    <cellStyle name="Normal 2 2 9 3 2 6" xfId="6577" xr:uid="{00000000-0005-0000-0000-0000BC0E0000}"/>
    <cellStyle name="Normal 2 2 9 3 2 7" xfId="14657" xr:uid="{00000000-0005-0000-0000-0000BC0E0000}"/>
    <cellStyle name="Normal 2 2 9 3 3" xfId="2200" xr:uid="{00000000-0005-0000-0000-00007D090000}"/>
    <cellStyle name="Normal 2 2 9 3 3 2" xfId="3850" xr:uid="{00000000-0005-0000-0000-00007E090000}"/>
    <cellStyle name="Normal 2 2 9 3 3 2 2" xfId="10309" xr:uid="{00000000-0005-0000-0000-0000C20E0000}"/>
    <cellStyle name="Normal 2 2 9 3 3 2 3" xfId="18387" xr:uid="{00000000-0005-0000-0000-0000C20E0000}"/>
    <cellStyle name="Normal 2 2 9 3 3 3" xfId="5513" xr:uid="{00000000-0005-0000-0000-00007F090000}"/>
    <cellStyle name="Normal 2 2 9 3 3 3 2" xfId="11900" xr:uid="{00000000-0005-0000-0000-0000C30E0000}"/>
    <cellStyle name="Normal 2 2 9 3 3 3 3" xfId="19978" xr:uid="{00000000-0005-0000-0000-0000C30E0000}"/>
    <cellStyle name="Normal 2 2 9 3 3 4" xfId="8714" xr:uid="{00000000-0005-0000-0000-0000C40E0000}"/>
    <cellStyle name="Normal 2 2 9 3 3 4 2" xfId="16792" xr:uid="{00000000-0005-0000-0000-0000C40E0000}"/>
    <cellStyle name="Normal 2 2 9 3 3 5" xfId="7104" xr:uid="{00000000-0005-0000-0000-0000C10E0000}"/>
    <cellStyle name="Normal 2 2 9 3 3 6" xfId="15184" xr:uid="{00000000-0005-0000-0000-0000C10E0000}"/>
    <cellStyle name="Normal 2 2 9 3 4" xfId="2787" xr:uid="{00000000-0005-0000-0000-000080090000}"/>
    <cellStyle name="Normal 2 2 9 3 4 2" xfId="9276" xr:uid="{00000000-0005-0000-0000-0000C50E0000}"/>
    <cellStyle name="Normal 2 2 9 3 4 3" xfId="17354" xr:uid="{00000000-0005-0000-0000-0000C50E0000}"/>
    <cellStyle name="Normal 2 2 9 3 5" xfId="4459" xr:uid="{00000000-0005-0000-0000-000081090000}"/>
    <cellStyle name="Normal 2 2 9 3 5 2" xfId="10846" xr:uid="{00000000-0005-0000-0000-0000C60E0000}"/>
    <cellStyle name="Normal 2 2 9 3 5 3" xfId="18924" xr:uid="{00000000-0005-0000-0000-0000C60E0000}"/>
    <cellStyle name="Normal 2 2 9 3 6" xfId="7660" xr:uid="{00000000-0005-0000-0000-0000C70E0000}"/>
    <cellStyle name="Normal 2 2 9 3 6 2" xfId="15738" xr:uid="{00000000-0005-0000-0000-0000C70E0000}"/>
    <cellStyle name="Normal 2 2 9 3 7" xfId="12509" xr:uid="{00000000-0005-0000-0000-0000C80E0000}"/>
    <cellStyle name="Normal 2 2 9 3 7 2" xfId="20578" xr:uid="{00000000-0005-0000-0000-0000C80E0000}"/>
    <cellStyle name="Normal 2 2 9 3 8" xfId="6050" xr:uid="{00000000-0005-0000-0000-0000BB0E0000}"/>
    <cellStyle name="Normal 2 2 9 3 9" xfId="14130" xr:uid="{00000000-0005-0000-0000-0000BB0E0000}"/>
    <cellStyle name="Normal 2 2 9 4" xfId="1425" xr:uid="{00000000-0005-0000-0000-000082090000}"/>
    <cellStyle name="Normal 2 2 9 4 2" xfId="3074" xr:uid="{00000000-0005-0000-0000-000083090000}"/>
    <cellStyle name="Normal 2 2 9 4 2 2" xfId="9533" xr:uid="{00000000-0005-0000-0000-0000CA0E0000}"/>
    <cellStyle name="Normal 2 2 9 4 2 3" xfId="17611" xr:uid="{00000000-0005-0000-0000-0000CA0E0000}"/>
    <cellStyle name="Normal 2 2 9 4 3" xfId="4737" xr:uid="{00000000-0005-0000-0000-000084090000}"/>
    <cellStyle name="Normal 2 2 9 4 3 2" xfId="11124" xr:uid="{00000000-0005-0000-0000-0000CB0E0000}"/>
    <cellStyle name="Normal 2 2 9 4 3 3" xfId="19202" xr:uid="{00000000-0005-0000-0000-0000CB0E0000}"/>
    <cellStyle name="Normal 2 2 9 4 4" xfId="7938" xr:uid="{00000000-0005-0000-0000-0000CC0E0000}"/>
    <cellStyle name="Normal 2 2 9 4 4 2" xfId="16016" xr:uid="{00000000-0005-0000-0000-0000CC0E0000}"/>
    <cellStyle name="Normal 2 2 9 4 5" xfId="13085" xr:uid="{00000000-0005-0000-0000-0000CD0E0000}"/>
    <cellStyle name="Normal 2 2 9 4 5 2" xfId="21123" xr:uid="{00000000-0005-0000-0000-0000CD0E0000}"/>
    <cellStyle name="Normal 2 2 9 4 6" xfId="6328" xr:uid="{00000000-0005-0000-0000-0000C90E0000}"/>
    <cellStyle name="Normal 2 2 9 4 7" xfId="14408" xr:uid="{00000000-0005-0000-0000-0000C90E0000}"/>
    <cellStyle name="Normal 2 2 9 5" xfId="1951" xr:uid="{00000000-0005-0000-0000-000085090000}"/>
    <cellStyle name="Normal 2 2 9 5 2" xfId="3601" xr:uid="{00000000-0005-0000-0000-000086090000}"/>
    <cellStyle name="Normal 2 2 9 5 2 2" xfId="10060" xr:uid="{00000000-0005-0000-0000-0000CF0E0000}"/>
    <cellStyle name="Normal 2 2 9 5 2 3" xfId="18138" xr:uid="{00000000-0005-0000-0000-0000CF0E0000}"/>
    <cellStyle name="Normal 2 2 9 5 3" xfId="5264" xr:uid="{00000000-0005-0000-0000-000087090000}"/>
    <cellStyle name="Normal 2 2 9 5 3 2" xfId="11651" xr:uid="{00000000-0005-0000-0000-0000D00E0000}"/>
    <cellStyle name="Normal 2 2 9 5 3 3" xfId="19729" xr:uid="{00000000-0005-0000-0000-0000D00E0000}"/>
    <cellStyle name="Normal 2 2 9 5 4" xfId="8465" xr:uid="{00000000-0005-0000-0000-0000D10E0000}"/>
    <cellStyle name="Normal 2 2 9 5 4 2" xfId="16543" xr:uid="{00000000-0005-0000-0000-0000D10E0000}"/>
    <cellStyle name="Normal 2 2 9 5 5" xfId="12730" xr:uid="{00000000-0005-0000-0000-0000D20E0000}"/>
    <cellStyle name="Normal 2 2 9 5 5 2" xfId="20794" xr:uid="{00000000-0005-0000-0000-0000D20E0000}"/>
    <cellStyle name="Normal 2 2 9 5 6" xfId="6855" xr:uid="{00000000-0005-0000-0000-0000CE0E0000}"/>
    <cellStyle name="Normal 2 2 9 5 7" xfId="14935" xr:uid="{00000000-0005-0000-0000-0000CE0E0000}"/>
    <cellStyle name="Normal 2 2 9 6" xfId="2524" xr:uid="{00000000-0005-0000-0000-000088090000}"/>
    <cellStyle name="Normal 2 2 9 6 2" xfId="9037" xr:uid="{00000000-0005-0000-0000-0000D30E0000}"/>
    <cellStyle name="Normal 2 2 9 6 3" xfId="17115" xr:uid="{00000000-0005-0000-0000-0000D30E0000}"/>
    <cellStyle name="Normal 2 2 9 7" xfId="4210" xr:uid="{00000000-0005-0000-0000-000089090000}"/>
    <cellStyle name="Normal 2 2 9 7 2" xfId="10597" xr:uid="{00000000-0005-0000-0000-0000D40E0000}"/>
    <cellStyle name="Normal 2 2 9 7 3" xfId="18675" xr:uid="{00000000-0005-0000-0000-0000D40E0000}"/>
    <cellStyle name="Normal 2 2 9 8" xfId="7411" xr:uid="{00000000-0005-0000-0000-0000D50E0000}"/>
    <cellStyle name="Normal 2 2 9 8 2" xfId="15489" xr:uid="{00000000-0005-0000-0000-0000D50E0000}"/>
    <cellStyle name="Normal 2 2 9 9" xfId="12229" xr:uid="{00000000-0005-0000-0000-0000D60E0000}"/>
    <cellStyle name="Normal 2 2 9 9 2" xfId="20303" xr:uid="{00000000-0005-0000-0000-0000D60E0000}"/>
    <cellStyle name="Normal 2 20" xfId="4133" xr:uid="{00000000-0005-0000-0000-00008A090000}"/>
    <cellStyle name="Normal 2 20 2" xfId="10520" xr:uid="{00000000-0005-0000-0000-0000D70E0000}"/>
    <cellStyle name="Normal 2 20 3" xfId="18598" xr:uid="{00000000-0005-0000-0000-0000D70E0000}"/>
    <cellStyle name="Normal 2 21" xfId="7314" xr:uid="{00000000-0005-0000-0000-0000D80E0000}"/>
    <cellStyle name="Normal 2 21 2" xfId="15393" xr:uid="{00000000-0005-0000-0000-0000D80E0000}"/>
    <cellStyle name="Normal 2 22" xfId="13796" xr:uid="{00000000-0005-0000-0000-0000D90E0000}"/>
    <cellStyle name="Normal 2 22 2" xfId="21772" xr:uid="{00000000-0005-0000-0000-0000D90E0000}"/>
    <cellStyle name="Normal 2 23" xfId="5724" xr:uid="{00000000-0005-0000-0000-0000840A0000}"/>
    <cellStyle name="Normal 2 24" xfId="13804" xr:uid="{00000000-0005-0000-0000-0000840A0000}"/>
    <cellStyle name="Normal 2 3" xfId="492" xr:uid="{00000000-0005-0000-0000-0000EC010000}"/>
    <cellStyle name="Normal 2 4" xfId="493" xr:uid="{00000000-0005-0000-0000-0000ED010000}"/>
    <cellStyle name="Normal 2 5" xfId="494" xr:uid="{00000000-0005-0000-0000-0000EE010000}"/>
    <cellStyle name="Normal 2 5 10" xfId="1109" xr:uid="{00000000-0005-0000-0000-00008E090000}"/>
    <cellStyle name="Normal 2 5 10 2" xfId="1767" xr:uid="{00000000-0005-0000-0000-00008F090000}"/>
    <cellStyle name="Normal 2 5 10 2 2" xfId="3417" xr:uid="{00000000-0005-0000-0000-000090090000}"/>
    <cellStyle name="Normal 2 5 10 2 2 2" xfId="9876" xr:uid="{00000000-0005-0000-0000-0000DF0E0000}"/>
    <cellStyle name="Normal 2 5 10 2 2 3" xfId="17954" xr:uid="{00000000-0005-0000-0000-0000DF0E0000}"/>
    <cellStyle name="Normal 2 5 10 2 3" xfId="5080" xr:uid="{00000000-0005-0000-0000-000091090000}"/>
    <cellStyle name="Normal 2 5 10 2 3 2" xfId="11467" xr:uid="{00000000-0005-0000-0000-0000E00E0000}"/>
    <cellStyle name="Normal 2 5 10 2 3 3" xfId="19545" xr:uid="{00000000-0005-0000-0000-0000E00E0000}"/>
    <cellStyle name="Normal 2 5 10 2 4" xfId="8281" xr:uid="{00000000-0005-0000-0000-0000E10E0000}"/>
    <cellStyle name="Normal 2 5 10 2 4 2" xfId="16359" xr:uid="{00000000-0005-0000-0000-0000E10E0000}"/>
    <cellStyle name="Normal 2 5 10 2 5" xfId="6671" xr:uid="{00000000-0005-0000-0000-0000DE0E0000}"/>
    <cellStyle name="Normal 2 5 10 2 6" xfId="14751" xr:uid="{00000000-0005-0000-0000-0000DE0E0000}"/>
    <cellStyle name="Normal 2 5 10 3" xfId="2294" xr:uid="{00000000-0005-0000-0000-000092090000}"/>
    <cellStyle name="Normal 2 5 10 3 2" xfId="3944" xr:uid="{00000000-0005-0000-0000-000093090000}"/>
    <cellStyle name="Normal 2 5 10 3 2 2" xfId="10403" xr:uid="{00000000-0005-0000-0000-0000E30E0000}"/>
    <cellStyle name="Normal 2 5 10 3 2 3" xfId="18481" xr:uid="{00000000-0005-0000-0000-0000E30E0000}"/>
    <cellStyle name="Normal 2 5 10 3 3" xfId="5607" xr:uid="{00000000-0005-0000-0000-000094090000}"/>
    <cellStyle name="Normal 2 5 10 3 3 2" xfId="11994" xr:uid="{00000000-0005-0000-0000-0000E40E0000}"/>
    <cellStyle name="Normal 2 5 10 3 3 3" xfId="20072" xr:uid="{00000000-0005-0000-0000-0000E40E0000}"/>
    <cellStyle name="Normal 2 5 10 3 4" xfId="8808" xr:uid="{00000000-0005-0000-0000-0000E50E0000}"/>
    <cellStyle name="Normal 2 5 10 3 4 2" xfId="16886" xr:uid="{00000000-0005-0000-0000-0000E50E0000}"/>
    <cellStyle name="Normal 2 5 10 3 5" xfId="7198" xr:uid="{00000000-0005-0000-0000-0000E20E0000}"/>
    <cellStyle name="Normal 2 5 10 3 6" xfId="15278" xr:uid="{00000000-0005-0000-0000-0000E20E0000}"/>
    <cellStyle name="Normal 2 5 10 4" xfId="2860" xr:uid="{00000000-0005-0000-0000-000095090000}"/>
    <cellStyle name="Normal 2 5 10 4 2" xfId="9349" xr:uid="{00000000-0005-0000-0000-0000E60E0000}"/>
    <cellStyle name="Normal 2 5 10 4 3" xfId="17427" xr:uid="{00000000-0005-0000-0000-0000E60E0000}"/>
    <cellStyle name="Normal 2 5 10 5" xfId="4553" xr:uid="{00000000-0005-0000-0000-000096090000}"/>
    <cellStyle name="Normal 2 5 10 5 2" xfId="10940" xr:uid="{00000000-0005-0000-0000-0000E70E0000}"/>
    <cellStyle name="Normal 2 5 10 5 3" xfId="19018" xr:uid="{00000000-0005-0000-0000-0000E70E0000}"/>
    <cellStyle name="Normal 2 5 10 6" xfId="7754" xr:uid="{00000000-0005-0000-0000-0000E80E0000}"/>
    <cellStyle name="Normal 2 5 10 6 2" xfId="15832" xr:uid="{00000000-0005-0000-0000-0000E80E0000}"/>
    <cellStyle name="Normal 2 5 10 7" xfId="13086" xr:uid="{00000000-0005-0000-0000-0000E90E0000}"/>
    <cellStyle name="Normal 2 5 10 7 2" xfId="21124" xr:uid="{00000000-0005-0000-0000-0000E90E0000}"/>
    <cellStyle name="Normal 2 5 10 8" xfId="6144" xr:uid="{00000000-0005-0000-0000-0000DD0E0000}"/>
    <cellStyle name="Normal 2 5 10 9" xfId="14224" xr:uid="{00000000-0005-0000-0000-0000DD0E0000}"/>
    <cellStyle name="Normal 2 5 11" xfId="916" xr:uid="{00000000-0005-0000-0000-000097090000}"/>
    <cellStyle name="Normal 2 5 11 2" xfId="2704" xr:uid="{00000000-0005-0000-0000-000098090000}"/>
    <cellStyle name="Normal 2 5 11 2 2" xfId="9195" xr:uid="{00000000-0005-0000-0000-0000EB0E0000}"/>
    <cellStyle name="Normal 2 5 11 2 3" xfId="17273" xr:uid="{00000000-0005-0000-0000-0000EB0E0000}"/>
    <cellStyle name="Normal 2 5 11 3" xfId="4147" xr:uid="{00000000-0005-0000-0000-000099090000}"/>
    <cellStyle name="Normal 2 5 11 3 2" xfId="10534" xr:uid="{00000000-0005-0000-0000-0000EC0E0000}"/>
    <cellStyle name="Normal 2 5 11 3 3" xfId="18612" xr:uid="{00000000-0005-0000-0000-0000EC0E0000}"/>
    <cellStyle name="Normal 2 5 11 4" xfId="7348" xr:uid="{00000000-0005-0000-0000-0000ED0E0000}"/>
    <cellStyle name="Normal 2 5 11 4 2" xfId="15426" xr:uid="{00000000-0005-0000-0000-0000ED0E0000}"/>
    <cellStyle name="Normal 2 5 11 5" xfId="12667" xr:uid="{00000000-0005-0000-0000-0000EE0E0000}"/>
    <cellStyle name="Normal 2 5 11 5 2" xfId="20731" xr:uid="{00000000-0005-0000-0000-0000EE0E0000}"/>
    <cellStyle name="Normal 2 5 11 6" xfId="5738" xr:uid="{00000000-0005-0000-0000-0000EA0E0000}"/>
    <cellStyle name="Normal 2 5 11 7" xfId="13818" xr:uid="{00000000-0005-0000-0000-0000EA0E0000}"/>
    <cellStyle name="Normal 2 5 12" xfId="1362" xr:uid="{00000000-0005-0000-0000-00009A090000}"/>
    <cellStyle name="Normal 2 5 12 2" xfId="3011" xr:uid="{00000000-0005-0000-0000-00009B090000}"/>
    <cellStyle name="Normal 2 5 12 2 2" xfId="9470" xr:uid="{00000000-0005-0000-0000-0000F00E0000}"/>
    <cellStyle name="Normal 2 5 12 2 3" xfId="17548" xr:uid="{00000000-0005-0000-0000-0000F00E0000}"/>
    <cellStyle name="Normal 2 5 12 3" xfId="4674" xr:uid="{00000000-0005-0000-0000-00009C090000}"/>
    <cellStyle name="Normal 2 5 12 3 2" xfId="11061" xr:uid="{00000000-0005-0000-0000-0000F10E0000}"/>
    <cellStyle name="Normal 2 5 12 3 3" xfId="19139" xr:uid="{00000000-0005-0000-0000-0000F10E0000}"/>
    <cellStyle name="Normal 2 5 12 4" xfId="7875" xr:uid="{00000000-0005-0000-0000-0000F20E0000}"/>
    <cellStyle name="Normal 2 5 12 4 2" xfId="15953" xr:uid="{00000000-0005-0000-0000-0000F20E0000}"/>
    <cellStyle name="Normal 2 5 12 5" xfId="6265" xr:uid="{00000000-0005-0000-0000-0000EF0E0000}"/>
    <cellStyle name="Normal 2 5 12 6" xfId="14345" xr:uid="{00000000-0005-0000-0000-0000EF0E0000}"/>
    <cellStyle name="Normal 2 5 13" xfId="1888" xr:uid="{00000000-0005-0000-0000-00009D090000}"/>
    <cellStyle name="Normal 2 5 13 2" xfId="3538" xr:uid="{00000000-0005-0000-0000-00009E090000}"/>
    <cellStyle name="Normal 2 5 13 2 2" xfId="9997" xr:uid="{00000000-0005-0000-0000-0000F40E0000}"/>
    <cellStyle name="Normal 2 5 13 2 3" xfId="18075" xr:uid="{00000000-0005-0000-0000-0000F40E0000}"/>
    <cellStyle name="Normal 2 5 13 3" xfId="5201" xr:uid="{00000000-0005-0000-0000-00009F090000}"/>
    <cellStyle name="Normal 2 5 13 3 2" xfId="11588" xr:uid="{00000000-0005-0000-0000-0000F50E0000}"/>
    <cellStyle name="Normal 2 5 13 3 3" xfId="19666" xr:uid="{00000000-0005-0000-0000-0000F50E0000}"/>
    <cellStyle name="Normal 2 5 13 4" xfId="8402" xr:uid="{00000000-0005-0000-0000-0000F60E0000}"/>
    <cellStyle name="Normal 2 5 13 4 2" xfId="16480" xr:uid="{00000000-0005-0000-0000-0000F60E0000}"/>
    <cellStyle name="Normal 2 5 13 5" xfId="6792" xr:uid="{00000000-0005-0000-0000-0000F30E0000}"/>
    <cellStyle name="Normal 2 5 13 6" xfId="14872" xr:uid="{00000000-0005-0000-0000-0000F30E0000}"/>
    <cellStyle name="Normal 2 5 14" xfId="2526" xr:uid="{00000000-0005-0000-0000-0000A0090000}"/>
    <cellStyle name="Normal 2 5 14 2" xfId="9039" xr:uid="{00000000-0005-0000-0000-0000F70E0000}"/>
    <cellStyle name="Normal 2 5 14 3" xfId="17117" xr:uid="{00000000-0005-0000-0000-0000F70E0000}"/>
    <cellStyle name="Normal 2 5 15" xfId="904" xr:uid="{00000000-0005-0000-0000-0000A1090000}"/>
    <cellStyle name="Normal 2 5 15 2" xfId="7336" xr:uid="{00000000-0005-0000-0000-0000F80E0000}"/>
    <cellStyle name="Normal 2 5 15 3" xfId="15414" xr:uid="{00000000-0005-0000-0000-0000F80E0000}"/>
    <cellStyle name="Normal 2 5 16" xfId="4135" xr:uid="{00000000-0005-0000-0000-0000A2090000}"/>
    <cellStyle name="Normal 2 5 16 2" xfId="10522" xr:uid="{00000000-0005-0000-0000-0000F90E0000}"/>
    <cellStyle name="Normal 2 5 16 3" xfId="18600" xr:uid="{00000000-0005-0000-0000-0000F90E0000}"/>
    <cellStyle name="Normal 2 5 17" xfId="7325" xr:uid="{00000000-0005-0000-0000-0000FA0E0000}"/>
    <cellStyle name="Normal 2 5 17 2" xfId="15404" xr:uid="{00000000-0005-0000-0000-0000FA0E0000}"/>
    <cellStyle name="Normal 2 5 18" xfId="12231" xr:uid="{00000000-0005-0000-0000-0000FB0E0000}"/>
    <cellStyle name="Normal 2 5 18 2" xfId="20305" xr:uid="{00000000-0005-0000-0000-0000FB0E0000}"/>
    <cellStyle name="Normal 2 5 19" xfId="13623" xr:uid="{00000000-0005-0000-0000-0000FC0E0000}"/>
    <cellStyle name="Normal 2 5 19 2" xfId="21620" xr:uid="{00000000-0005-0000-0000-0000FC0E0000}"/>
    <cellStyle name="Normal 2 5 2" xfId="495" xr:uid="{00000000-0005-0000-0000-0000EF010000}"/>
    <cellStyle name="Normal 2 5 2 10" xfId="13624" xr:uid="{00000000-0005-0000-0000-0000FE0E0000}"/>
    <cellStyle name="Normal 2 5 2 10 2" xfId="21621" xr:uid="{00000000-0005-0000-0000-0000FE0E0000}"/>
    <cellStyle name="Normal 2 5 2 11" xfId="5802" xr:uid="{00000000-0005-0000-0000-0000FD0E0000}"/>
    <cellStyle name="Normal 2 5 2 12" xfId="13882" xr:uid="{00000000-0005-0000-0000-0000FD0E0000}"/>
    <cellStyle name="Normal 2 5 2 2" xfId="496" xr:uid="{00000000-0005-0000-0000-0000F0010000}"/>
    <cellStyle name="Normal 2 5 2 2 10" xfId="5980" xr:uid="{00000000-0005-0000-0000-0000FF0E0000}"/>
    <cellStyle name="Normal 2 5 2 2 11" xfId="14060" xr:uid="{00000000-0005-0000-0000-0000FF0E0000}"/>
    <cellStyle name="Normal 2 5 2 2 2" xfId="1162" xr:uid="{00000000-0005-0000-0000-0000A5090000}"/>
    <cellStyle name="Normal 2 5 2 2 2 2" xfId="1820" xr:uid="{00000000-0005-0000-0000-0000A6090000}"/>
    <cellStyle name="Normal 2 5 2 2 2 2 2" xfId="3470" xr:uid="{00000000-0005-0000-0000-0000A7090000}"/>
    <cellStyle name="Normal 2 5 2 2 2 2 2 2" xfId="13089" xr:uid="{00000000-0005-0000-0000-0000030F0000}"/>
    <cellStyle name="Normal 2 5 2 2 2 2 2 2 2" xfId="21127" xr:uid="{00000000-0005-0000-0000-0000030F0000}"/>
    <cellStyle name="Normal 2 5 2 2 2 2 2 3" xfId="9929" xr:uid="{00000000-0005-0000-0000-0000020F0000}"/>
    <cellStyle name="Normal 2 5 2 2 2 2 2 4" xfId="18007" xr:uid="{00000000-0005-0000-0000-0000020F0000}"/>
    <cellStyle name="Normal 2 5 2 2 2 2 3" xfId="5133" xr:uid="{00000000-0005-0000-0000-0000A8090000}"/>
    <cellStyle name="Normal 2 5 2 2 2 2 3 2" xfId="11520" xr:uid="{00000000-0005-0000-0000-0000040F0000}"/>
    <cellStyle name="Normal 2 5 2 2 2 2 3 3" xfId="19598" xr:uid="{00000000-0005-0000-0000-0000040F0000}"/>
    <cellStyle name="Normal 2 5 2 2 2 2 4" xfId="8334" xr:uid="{00000000-0005-0000-0000-0000050F0000}"/>
    <cellStyle name="Normal 2 5 2 2 2 2 4 2" xfId="16412" xr:uid="{00000000-0005-0000-0000-0000050F0000}"/>
    <cellStyle name="Normal 2 5 2 2 2 2 5" xfId="12513" xr:uid="{00000000-0005-0000-0000-0000060F0000}"/>
    <cellStyle name="Normal 2 5 2 2 2 2 5 2" xfId="20582" xr:uid="{00000000-0005-0000-0000-0000060F0000}"/>
    <cellStyle name="Normal 2 5 2 2 2 2 6" xfId="6724" xr:uid="{00000000-0005-0000-0000-0000010F0000}"/>
    <cellStyle name="Normal 2 5 2 2 2 2 7" xfId="14804" xr:uid="{00000000-0005-0000-0000-0000010F0000}"/>
    <cellStyle name="Normal 2 5 2 2 2 3" xfId="2347" xr:uid="{00000000-0005-0000-0000-0000A9090000}"/>
    <cellStyle name="Normal 2 5 2 2 2 3 2" xfId="3997" xr:uid="{00000000-0005-0000-0000-0000AA090000}"/>
    <cellStyle name="Normal 2 5 2 2 2 3 2 2" xfId="10456" xr:uid="{00000000-0005-0000-0000-0000080F0000}"/>
    <cellStyle name="Normal 2 5 2 2 2 3 2 3" xfId="18534" xr:uid="{00000000-0005-0000-0000-0000080F0000}"/>
    <cellStyle name="Normal 2 5 2 2 2 3 3" xfId="5660" xr:uid="{00000000-0005-0000-0000-0000AB090000}"/>
    <cellStyle name="Normal 2 5 2 2 2 3 3 2" xfId="12047" xr:uid="{00000000-0005-0000-0000-0000090F0000}"/>
    <cellStyle name="Normal 2 5 2 2 2 3 3 3" xfId="20125" xr:uid="{00000000-0005-0000-0000-0000090F0000}"/>
    <cellStyle name="Normal 2 5 2 2 2 3 4" xfId="8861" xr:uid="{00000000-0005-0000-0000-00000A0F0000}"/>
    <cellStyle name="Normal 2 5 2 2 2 3 4 2" xfId="16939" xr:uid="{00000000-0005-0000-0000-00000A0F0000}"/>
    <cellStyle name="Normal 2 5 2 2 2 3 5" xfId="13090" xr:uid="{00000000-0005-0000-0000-00000B0F0000}"/>
    <cellStyle name="Normal 2 5 2 2 2 3 5 2" xfId="21128" xr:uid="{00000000-0005-0000-0000-00000B0F0000}"/>
    <cellStyle name="Normal 2 5 2 2 2 3 6" xfId="7251" xr:uid="{00000000-0005-0000-0000-0000070F0000}"/>
    <cellStyle name="Normal 2 5 2 2 2 3 7" xfId="15331" xr:uid="{00000000-0005-0000-0000-0000070F0000}"/>
    <cellStyle name="Normal 2 5 2 2 2 4" xfId="2913" xr:uid="{00000000-0005-0000-0000-0000AC090000}"/>
    <cellStyle name="Normal 2 5 2 2 2 4 2" xfId="13088" xr:uid="{00000000-0005-0000-0000-00000D0F0000}"/>
    <cellStyle name="Normal 2 5 2 2 2 4 2 2" xfId="21126" xr:uid="{00000000-0005-0000-0000-00000D0F0000}"/>
    <cellStyle name="Normal 2 5 2 2 2 4 3" xfId="9402" xr:uid="{00000000-0005-0000-0000-00000C0F0000}"/>
    <cellStyle name="Normal 2 5 2 2 2 4 4" xfId="17480" xr:uid="{00000000-0005-0000-0000-00000C0F0000}"/>
    <cellStyle name="Normal 2 5 2 2 2 5" xfId="4606" xr:uid="{00000000-0005-0000-0000-0000AD090000}"/>
    <cellStyle name="Normal 2 5 2 2 2 5 2" xfId="10993" xr:uid="{00000000-0005-0000-0000-00000E0F0000}"/>
    <cellStyle name="Normal 2 5 2 2 2 5 3" xfId="19071" xr:uid="{00000000-0005-0000-0000-00000E0F0000}"/>
    <cellStyle name="Normal 2 5 2 2 2 6" xfId="7807" xr:uid="{00000000-0005-0000-0000-00000F0F0000}"/>
    <cellStyle name="Normal 2 5 2 2 2 6 2" xfId="15885" xr:uid="{00000000-0005-0000-0000-00000F0F0000}"/>
    <cellStyle name="Normal 2 5 2 2 2 7" xfId="12414" xr:uid="{00000000-0005-0000-0000-0000100F0000}"/>
    <cellStyle name="Normal 2 5 2 2 2 7 2" xfId="20485" xr:uid="{00000000-0005-0000-0000-0000100F0000}"/>
    <cellStyle name="Normal 2 5 2 2 2 8" xfId="6197" xr:uid="{00000000-0005-0000-0000-0000000F0000}"/>
    <cellStyle name="Normal 2 5 2 2 2 9" xfId="14277" xr:uid="{00000000-0005-0000-0000-0000000F0000}"/>
    <cellStyle name="Normal 2 5 2 2 3" xfId="1604" xr:uid="{00000000-0005-0000-0000-0000AE090000}"/>
    <cellStyle name="Normal 2 5 2 2 3 2" xfId="3253" xr:uid="{00000000-0005-0000-0000-0000AF090000}"/>
    <cellStyle name="Normal 2 5 2 2 3 2 2" xfId="13091" xr:uid="{00000000-0005-0000-0000-0000130F0000}"/>
    <cellStyle name="Normal 2 5 2 2 3 2 2 2" xfId="21129" xr:uid="{00000000-0005-0000-0000-0000130F0000}"/>
    <cellStyle name="Normal 2 5 2 2 3 2 3" xfId="9712" xr:uid="{00000000-0005-0000-0000-0000120F0000}"/>
    <cellStyle name="Normal 2 5 2 2 3 2 4" xfId="17790" xr:uid="{00000000-0005-0000-0000-0000120F0000}"/>
    <cellStyle name="Normal 2 5 2 2 3 3" xfId="4916" xr:uid="{00000000-0005-0000-0000-0000B0090000}"/>
    <cellStyle name="Normal 2 5 2 2 3 3 2" xfId="11303" xr:uid="{00000000-0005-0000-0000-0000140F0000}"/>
    <cellStyle name="Normal 2 5 2 2 3 3 3" xfId="19381" xr:uid="{00000000-0005-0000-0000-0000140F0000}"/>
    <cellStyle name="Normal 2 5 2 2 3 4" xfId="8117" xr:uid="{00000000-0005-0000-0000-0000150F0000}"/>
    <cellStyle name="Normal 2 5 2 2 3 4 2" xfId="16195" xr:uid="{00000000-0005-0000-0000-0000150F0000}"/>
    <cellStyle name="Normal 2 5 2 2 3 5" xfId="12512" xr:uid="{00000000-0005-0000-0000-0000160F0000}"/>
    <cellStyle name="Normal 2 5 2 2 3 5 2" xfId="20581" xr:uid="{00000000-0005-0000-0000-0000160F0000}"/>
    <cellStyle name="Normal 2 5 2 2 3 6" xfId="6507" xr:uid="{00000000-0005-0000-0000-0000110F0000}"/>
    <cellStyle name="Normal 2 5 2 2 3 7" xfId="14587" xr:uid="{00000000-0005-0000-0000-0000110F0000}"/>
    <cellStyle name="Normal 2 5 2 2 4" xfId="2130" xr:uid="{00000000-0005-0000-0000-0000B1090000}"/>
    <cellStyle name="Normal 2 5 2 2 4 2" xfId="3780" xr:uid="{00000000-0005-0000-0000-0000B2090000}"/>
    <cellStyle name="Normal 2 5 2 2 4 2 2" xfId="10239" xr:uid="{00000000-0005-0000-0000-0000180F0000}"/>
    <cellStyle name="Normal 2 5 2 2 4 2 3" xfId="18317" xr:uid="{00000000-0005-0000-0000-0000180F0000}"/>
    <cellStyle name="Normal 2 5 2 2 4 3" xfId="5443" xr:uid="{00000000-0005-0000-0000-0000B3090000}"/>
    <cellStyle name="Normal 2 5 2 2 4 3 2" xfId="11830" xr:uid="{00000000-0005-0000-0000-0000190F0000}"/>
    <cellStyle name="Normal 2 5 2 2 4 3 3" xfId="19908" xr:uid="{00000000-0005-0000-0000-0000190F0000}"/>
    <cellStyle name="Normal 2 5 2 2 4 4" xfId="8644" xr:uid="{00000000-0005-0000-0000-00001A0F0000}"/>
    <cellStyle name="Normal 2 5 2 2 4 4 2" xfId="16722" xr:uid="{00000000-0005-0000-0000-00001A0F0000}"/>
    <cellStyle name="Normal 2 5 2 2 4 5" xfId="13092" xr:uid="{00000000-0005-0000-0000-00001B0F0000}"/>
    <cellStyle name="Normal 2 5 2 2 4 5 2" xfId="21130" xr:uid="{00000000-0005-0000-0000-00001B0F0000}"/>
    <cellStyle name="Normal 2 5 2 2 4 6" xfId="7034" xr:uid="{00000000-0005-0000-0000-0000170F0000}"/>
    <cellStyle name="Normal 2 5 2 2 4 7" xfId="15114" xr:uid="{00000000-0005-0000-0000-0000170F0000}"/>
    <cellStyle name="Normal 2 5 2 2 5" xfId="2528" xr:uid="{00000000-0005-0000-0000-0000B4090000}"/>
    <cellStyle name="Normal 2 5 2 2 5 2" xfId="13087" xr:uid="{00000000-0005-0000-0000-00001D0F0000}"/>
    <cellStyle name="Normal 2 5 2 2 5 2 2" xfId="21125" xr:uid="{00000000-0005-0000-0000-00001D0F0000}"/>
    <cellStyle name="Normal 2 5 2 2 5 3" xfId="9041" xr:uid="{00000000-0005-0000-0000-00001C0F0000}"/>
    <cellStyle name="Normal 2 5 2 2 5 4" xfId="17119" xr:uid="{00000000-0005-0000-0000-00001C0F0000}"/>
    <cellStyle name="Normal 2 5 2 2 6" xfId="4389" xr:uid="{00000000-0005-0000-0000-0000B5090000}"/>
    <cellStyle name="Normal 2 5 2 2 6 2" xfId="10776" xr:uid="{00000000-0005-0000-0000-00001E0F0000}"/>
    <cellStyle name="Normal 2 5 2 2 6 3" xfId="18854" xr:uid="{00000000-0005-0000-0000-00001E0F0000}"/>
    <cellStyle name="Normal 2 5 2 2 7" xfId="7590" xr:uid="{00000000-0005-0000-0000-00001F0F0000}"/>
    <cellStyle name="Normal 2 5 2 2 7 2" xfId="15668" xr:uid="{00000000-0005-0000-0000-00001F0F0000}"/>
    <cellStyle name="Normal 2 5 2 2 8" xfId="12233" xr:uid="{00000000-0005-0000-0000-0000200F0000}"/>
    <cellStyle name="Normal 2 5 2 2 8 2" xfId="20307" xr:uid="{00000000-0005-0000-0000-0000200F0000}"/>
    <cellStyle name="Normal 2 5 2 2 9" xfId="13625" xr:uid="{00000000-0005-0000-0000-0000210F0000}"/>
    <cellStyle name="Normal 2 5 2 2 9 2" xfId="21622" xr:uid="{00000000-0005-0000-0000-0000210F0000}"/>
    <cellStyle name="Normal 2 5 2 3" xfId="497" xr:uid="{00000000-0005-0000-0000-0000F1010000}"/>
    <cellStyle name="Normal 2 5 2 3 10" xfId="14131" xr:uid="{00000000-0005-0000-0000-0000220F0000}"/>
    <cellStyle name="Normal 2 5 2 3 2" xfId="1674" xr:uid="{00000000-0005-0000-0000-0000B7090000}"/>
    <cellStyle name="Normal 2 5 2 3 2 2" xfId="3324" xr:uid="{00000000-0005-0000-0000-0000B8090000}"/>
    <cellStyle name="Normal 2 5 2 3 2 2 2" xfId="13094" xr:uid="{00000000-0005-0000-0000-0000250F0000}"/>
    <cellStyle name="Normal 2 5 2 3 2 2 2 2" xfId="21132" xr:uid="{00000000-0005-0000-0000-0000250F0000}"/>
    <cellStyle name="Normal 2 5 2 3 2 2 3" xfId="9783" xr:uid="{00000000-0005-0000-0000-0000240F0000}"/>
    <cellStyle name="Normal 2 5 2 3 2 2 4" xfId="17861" xr:uid="{00000000-0005-0000-0000-0000240F0000}"/>
    <cellStyle name="Normal 2 5 2 3 2 3" xfId="4987" xr:uid="{00000000-0005-0000-0000-0000B9090000}"/>
    <cellStyle name="Normal 2 5 2 3 2 3 2" xfId="11374" xr:uid="{00000000-0005-0000-0000-0000260F0000}"/>
    <cellStyle name="Normal 2 5 2 3 2 3 3" xfId="19452" xr:uid="{00000000-0005-0000-0000-0000260F0000}"/>
    <cellStyle name="Normal 2 5 2 3 2 4" xfId="8188" xr:uid="{00000000-0005-0000-0000-0000270F0000}"/>
    <cellStyle name="Normal 2 5 2 3 2 4 2" xfId="16266" xr:uid="{00000000-0005-0000-0000-0000270F0000}"/>
    <cellStyle name="Normal 2 5 2 3 2 5" xfId="12514" xr:uid="{00000000-0005-0000-0000-0000280F0000}"/>
    <cellStyle name="Normal 2 5 2 3 2 5 2" xfId="20583" xr:uid="{00000000-0005-0000-0000-0000280F0000}"/>
    <cellStyle name="Normal 2 5 2 3 2 6" xfId="6578" xr:uid="{00000000-0005-0000-0000-0000230F0000}"/>
    <cellStyle name="Normal 2 5 2 3 2 7" xfId="14658" xr:uid="{00000000-0005-0000-0000-0000230F0000}"/>
    <cellStyle name="Normal 2 5 2 3 3" xfId="2201" xr:uid="{00000000-0005-0000-0000-0000BA090000}"/>
    <cellStyle name="Normal 2 5 2 3 3 2" xfId="3851" xr:uid="{00000000-0005-0000-0000-0000BB090000}"/>
    <cellStyle name="Normal 2 5 2 3 3 2 2" xfId="10310" xr:uid="{00000000-0005-0000-0000-00002A0F0000}"/>
    <cellStyle name="Normal 2 5 2 3 3 2 3" xfId="18388" xr:uid="{00000000-0005-0000-0000-00002A0F0000}"/>
    <cellStyle name="Normal 2 5 2 3 3 3" xfId="5514" xr:uid="{00000000-0005-0000-0000-0000BC090000}"/>
    <cellStyle name="Normal 2 5 2 3 3 3 2" xfId="11901" xr:uid="{00000000-0005-0000-0000-00002B0F0000}"/>
    <cellStyle name="Normal 2 5 2 3 3 3 3" xfId="19979" xr:uid="{00000000-0005-0000-0000-00002B0F0000}"/>
    <cellStyle name="Normal 2 5 2 3 3 4" xfId="8715" xr:uid="{00000000-0005-0000-0000-00002C0F0000}"/>
    <cellStyle name="Normal 2 5 2 3 3 4 2" xfId="16793" xr:uid="{00000000-0005-0000-0000-00002C0F0000}"/>
    <cellStyle name="Normal 2 5 2 3 3 5" xfId="13095" xr:uid="{00000000-0005-0000-0000-00002D0F0000}"/>
    <cellStyle name="Normal 2 5 2 3 3 5 2" xfId="21133" xr:uid="{00000000-0005-0000-0000-00002D0F0000}"/>
    <cellStyle name="Normal 2 5 2 3 3 6" xfId="7105" xr:uid="{00000000-0005-0000-0000-0000290F0000}"/>
    <cellStyle name="Normal 2 5 2 3 3 7" xfId="15185" xr:uid="{00000000-0005-0000-0000-0000290F0000}"/>
    <cellStyle name="Normal 2 5 2 3 4" xfId="2529" xr:uid="{00000000-0005-0000-0000-0000BD090000}"/>
    <cellStyle name="Normal 2 5 2 3 4 2" xfId="13093" xr:uid="{00000000-0005-0000-0000-00002F0F0000}"/>
    <cellStyle name="Normal 2 5 2 3 4 2 2" xfId="21131" xr:uid="{00000000-0005-0000-0000-00002F0F0000}"/>
    <cellStyle name="Normal 2 5 2 3 4 3" xfId="9042" xr:uid="{00000000-0005-0000-0000-00002E0F0000}"/>
    <cellStyle name="Normal 2 5 2 3 4 4" xfId="17120" xr:uid="{00000000-0005-0000-0000-00002E0F0000}"/>
    <cellStyle name="Normal 2 5 2 3 5" xfId="4460" xr:uid="{00000000-0005-0000-0000-0000BE090000}"/>
    <cellStyle name="Normal 2 5 2 3 5 2" xfId="10847" xr:uid="{00000000-0005-0000-0000-0000300F0000}"/>
    <cellStyle name="Normal 2 5 2 3 5 3" xfId="18925" xr:uid="{00000000-0005-0000-0000-0000300F0000}"/>
    <cellStyle name="Normal 2 5 2 3 6" xfId="7661" xr:uid="{00000000-0005-0000-0000-0000310F0000}"/>
    <cellStyle name="Normal 2 5 2 3 6 2" xfId="15739" xr:uid="{00000000-0005-0000-0000-0000310F0000}"/>
    <cellStyle name="Normal 2 5 2 3 7" xfId="12234" xr:uid="{00000000-0005-0000-0000-0000320F0000}"/>
    <cellStyle name="Normal 2 5 2 3 7 2" xfId="20308" xr:uid="{00000000-0005-0000-0000-0000320F0000}"/>
    <cellStyle name="Normal 2 5 2 3 8" xfId="13626" xr:uid="{00000000-0005-0000-0000-0000330F0000}"/>
    <cellStyle name="Normal 2 5 2 3 8 2" xfId="21623" xr:uid="{00000000-0005-0000-0000-0000330F0000}"/>
    <cellStyle name="Normal 2 5 2 3 9" xfId="6051" xr:uid="{00000000-0005-0000-0000-0000220F0000}"/>
    <cellStyle name="Normal 2 5 2 4" xfId="1426" xr:uid="{00000000-0005-0000-0000-0000BF090000}"/>
    <cellStyle name="Normal 2 5 2 4 2" xfId="3075" xr:uid="{00000000-0005-0000-0000-0000C0090000}"/>
    <cellStyle name="Normal 2 5 2 4 2 2" xfId="13096" xr:uid="{00000000-0005-0000-0000-0000360F0000}"/>
    <cellStyle name="Normal 2 5 2 4 2 2 2" xfId="21134" xr:uid="{00000000-0005-0000-0000-0000360F0000}"/>
    <cellStyle name="Normal 2 5 2 4 2 3" xfId="9534" xr:uid="{00000000-0005-0000-0000-0000350F0000}"/>
    <cellStyle name="Normal 2 5 2 4 2 4" xfId="17612" xr:uid="{00000000-0005-0000-0000-0000350F0000}"/>
    <cellStyle name="Normal 2 5 2 4 3" xfId="4738" xr:uid="{00000000-0005-0000-0000-0000C1090000}"/>
    <cellStyle name="Normal 2 5 2 4 3 2" xfId="11125" xr:uid="{00000000-0005-0000-0000-0000370F0000}"/>
    <cellStyle name="Normal 2 5 2 4 3 3" xfId="19203" xr:uid="{00000000-0005-0000-0000-0000370F0000}"/>
    <cellStyle name="Normal 2 5 2 4 4" xfId="7939" xr:uid="{00000000-0005-0000-0000-0000380F0000}"/>
    <cellStyle name="Normal 2 5 2 4 4 2" xfId="16017" xr:uid="{00000000-0005-0000-0000-0000380F0000}"/>
    <cellStyle name="Normal 2 5 2 4 5" xfId="12511" xr:uid="{00000000-0005-0000-0000-0000390F0000}"/>
    <cellStyle name="Normal 2 5 2 4 5 2" xfId="20580" xr:uid="{00000000-0005-0000-0000-0000390F0000}"/>
    <cellStyle name="Normal 2 5 2 4 6" xfId="6329" xr:uid="{00000000-0005-0000-0000-0000340F0000}"/>
    <cellStyle name="Normal 2 5 2 4 7" xfId="14409" xr:uid="{00000000-0005-0000-0000-0000340F0000}"/>
    <cellStyle name="Normal 2 5 2 5" xfId="1952" xr:uid="{00000000-0005-0000-0000-0000C2090000}"/>
    <cellStyle name="Normal 2 5 2 5 2" xfId="3602" xr:uid="{00000000-0005-0000-0000-0000C3090000}"/>
    <cellStyle name="Normal 2 5 2 5 2 2" xfId="10061" xr:uid="{00000000-0005-0000-0000-00003B0F0000}"/>
    <cellStyle name="Normal 2 5 2 5 2 3" xfId="18139" xr:uid="{00000000-0005-0000-0000-00003B0F0000}"/>
    <cellStyle name="Normal 2 5 2 5 3" xfId="5265" xr:uid="{00000000-0005-0000-0000-0000C4090000}"/>
    <cellStyle name="Normal 2 5 2 5 3 2" xfId="11652" xr:uid="{00000000-0005-0000-0000-00003C0F0000}"/>
    <cellStyle name="Normal 2 5 2 5 3 3" xfId="19730" xr:uid="{00000000-0005-0000-0000-00003C0F0000}"/>
    <cellStyle name="Normal 2 5 2 5 4" xfId="8466" xr:uid="{00000000-0005-0000-0000-00003D0F0000}"/>
    <cellStyle name="Normal 2 5 2 5 4 2" xfId="16544" xr:uid="{00000000-0005-0000-0000-00003D0F0000}"/>
    <cellStyle name="Normal 2 5 2 5 5" xfId="13097" xr:uid="{00000000-0005-0000-0000-00003E0F0000}"/>
    <cellStyle name="Normal 2 5 2 5 5 2" xfId="21135" xr:uid="{00000000-0005-0000-0000-00003E0F0000}"/>
    <cellStyle name="Normal 2 5 2 5 6" xfId="6856" xr:uid="{00000000-0005-0000-0000-00003A0F0000}"/>
    <cellStyle name="Normal 2 5 2 5 7" xfId="14936" xr:uid="{00000000-0005-0000-0000-00003A0F0000}"/>
    <cellStyle name="Normal 2 5 2 6" xfId="2527" xr:uid="{00000000-0005-0000-0000-0000C5090000}"/>
    <cellStyle name="Normal 2 5 2 6 2" xfId="12731" xr:uid="{00000000-0005-0000-0000-0000400F0000}"/>
    <cellStyle name="Normal 2 5 2 6 2 2" xfId="20795" xr:uid="{00000000-0005-0000-0000-0000400F0000}"/>
    <cellStyle name="Normal 2 5 2 6 3" xfId="9040" xr:uid="{00000000-0005-0000-0000-00003F0F0000}"/>
    <cellStyle name="Normal 2 5 2 6 4" xfId="17118" xr:uid="{00000000-0005-0000-0000-00003F0F0000}"/>
    <cellStyle name="Normal 2 5 2 7" xfId="4211" xr:uid="{00000000-0005-0000-0000-0000C6090000}"/>
    <cellStyle name="Normal 2 5 2 7 2" xfId="10598" xr:uid="{00000000-0005-0000-0000-0000410F0000}"/>
    <cellStyle name="Normal 2 5 2 7 3" xfId="18676" xr:uid="{00000000-0005-0000-0000-0000410F0000}"/>
    <cellStyle name="Normal 2 5 2 8" xfId="7412" xr:uid="{00000000-0005-0000-0000-0000420F0000}"/>
    <cellStyle name="Normal 2 5 2 8 2" xfId="15490" xr:uid="{00000000-0005-0000-0000-0000420F0000}"/>
    <cellStyle name="Normal 2 5 2 9" xfId="12232" xr:uid="{00000000-0005-0000-0000-0000430F0000}"/>
    <cellStyle name="Normal 2 5 2 9 2" xfId="20306" xr:uid="{00000000-0005-0000-0000-0000430F0000}"/>
    <cellStyle name="Normal 2 5 20" xfId="5726" xr:uid="{00000000-0005-0000-0000-0000DC0E0000}"/>
    <cellStyle name="Normal 2 5 21" xfId="13806" xr:uid="{00000000-0005-0000-0000-0000DC0E0000}"/>
    <cellStyle name="Normal 2 5 3" xfId="498" xr:uid="{00000000-0005-0000-0000-0000F2010000}"/>
    <cellStyle name="Normal 2 5 3 10" xfId="13627" xr:uid="{00000000-0005-0000-0000-0000450F0000}"/>
    <cellStyle name="Normal 2 5 3 10 2" xfId="21624" xr:uid="{00000000-0005-0000-0000-0000450F0000}"/>
    <cellStyle name="Normal 2 5 3 11" xfId="5803" xr:uid="{00000000-0005-0000-0000-0000440F0000}"/>
    <cellStyle name="Normal 2 5 3 12" xfId="13883" xr:uid="{00000000-0005-0000-0000-0000440F0000}"/>
    <cellStyle name="Normal 2 5 3 2" xfId="499" xr:uid="{00000000-0005-0000-0000-0000F3010000}"/>
    <cellStyle name="Normal 2 5 3 2 10" xfId="5963" xr:uid="{00000000-0005-0000-0000-0000460F0000}"/>
    <cellStyle name="Normal 2 5 3 2 11" xfId="14043" xr:uid="{00000000-0005-0000-0000-0000460F0000}"/>
    <cellStyle name="Normal 2 5 3 2 2" xfId="1163" xr:uid="{00000000-0005-0000-0000-0000C9090000}"/>
    <cellStyle name="Normal 2 5 3 2 2 2" xfId="1821" xr:uid="{00000000-0005-0000-0000-0000CA090000}"/>
    <cellStyle name="Normal 2 5 3 2 2 2 2" xfId="3471" xr:uid="{00000000-0005-0000-0000-0000CB090000}"/>
    <cellStyle name="Normal 2 5 3 2 2 2 2 2" xfId="9930" xr:uid="{00000000-0005-0000-0000-0000490F0000}"/>
    <cellStyle name="Normal 2 5 3 2 2 2 2 3" xfId="18008" xr:uid="{00000000-0005-0000-0000-0000490F0000}"/>
    <cellStyle name="Normal 2 5 3 2 2 2 3" xfId="5134" xr:uid="{00000000-0005-0000-0000-0000CC090000}"/>
    <cellStyle name="Normal 2 5 3 2 2 2 3 2" xfId="11521" xr:uid="{00000000-0005-0000-0000-00004A0F0000}"/>
    <cellStyle name="Normal 2 5 3 2 2 2 3 3" xfId="19599" xr:uid="{00000000-0005-0000-0000-00004A0F0000}"/>
    <cellStyle name="Normal 2 5 3 2 2 2 4" xfId="8335" xr:uid="{00000000-0005-0000-0000-00004B0F0000}"/>
    <cellStyle name="Normal 2 5 3 2 2 2 4 2" xfId="16413" xr:uid="{00000000-0005-0000-0000-00004B0F0000}"/>
    <cellStyle name="Normal 2 5 3 2 2 2 5" xfId="13099" xr:uid="{00000000-0005-0000-0000-00004C0F0000}"/>
    <cellStyle name="Normal 2 5 3 2 2 2 5 2" xfId="21137" xr:uid="{00000000-0005-0000-0000-00004C0F0000}"/>
    <cellStyle name="Normal 2 5 3 2 2 2 6" xfId="6725" xr:uid="{00000000-0005-0000-0000-0000480F0000}"/>
    <cellStyle name="Normal 2 5 3 2 2 2 7" xfId="14805" xr:uid="{00000000-0005-0000-0000-0000480F0000}"/>
    <cellStyle name="Normal 2 5 3 2 2 3" xfId="2348" xr:uid="{00000000-0005-0000-0000-0000CD090000}"/>
    <cellStyle name="Normal 2 5 3 2 2 3 2" xfId="3998" xr:uid="{00000000-0005-0000-0000-0000CE090000}"/>
    <cellStyle name="Normal 2 5 3 2 2 3 2 2" xfId="10457" xr:uid="{00000000-0005-0000-0000-00004E0F0000}"/>
    <cellStyle name="Normal 2 5 3 2 2 3 2 3" xfId="18535" xr:uid="{00000000-0005-0000-0000-00004E0F0000}"/>
    <cellStyle name="Normal 2 5 3 2 2 3 3" xfId="5661" xr:uid="{00000000-0005-0000-0000-0000CF090000}"/>
    <cellStyle name="Normal 2 5 3 2 2 3 3 2" xfId="12048" xr:uid="{00000000-0005-0000-0000-00004F0F0000}"/>
    <cellStyle name="Normal 2 5 3 2 2 3 3 3" xfId="20126" xr:uid="{00000000-0005-0000-0000-00004F0F0000}"/>
    <cellStyle name="Normal 2 5 3 2 2 3 4" xfId="8862" xr:uid="{00000000-0005-0000-0000-0000500F0000}"/>
    <cellStyle name="Normal 2 5 3 2 2 3 4 2" xfId="16940" xr:uid="{00000000-0005-0000-0000-0000500F0000}"/>
    <cellStyle name="Normal 2 5 3 2 2 3 5" xfId="7252" xr:uid="{00000000-0005-0000-0000-00004D0F0000}"/>
    <cellStyle name="Normal 2 5 3 2 2 3 6" xfId="15332" xr:uid="{00000000-0005-0000-0000-00004D0F0000}"/>
    <cellStyle name="Normal 2 5 3 2 2 4" xfId="2914" xr:uid="{00000000-0005-0000-0000-0000D0090000}"/>
    <cellStyle name="Normal 2 5 3 2 2 4 2" xfId="9403" xr:uid="{00000000-0005-0000-0000-0000510F0000}"/>
    <cellStyle name="Normal 2 5 3 2 2 4 3" xfId="17481" xr:uid="{00000000-0005-0000-0000-0000510F0000}"/>
    <cellStyle name="Normal 2 5 3 2 2 5" xfId="4607" xr:uid="{00000000-0005-0000-0000-0000D1090000}"/>
    <cellStyle name="Normal 2 5 3 2 2 5 2" xfId="10994" xr:uid="{00000000-0005-0000-0000-0000520F0000}"/>
    <cellStyle name="Normal 2 5 3 2 2 5 3" xfId="19072" xr:uid="{00000000-0005-0000-0000-0000520F0000}"/>
    <cellStyle name="Normal 2 5 3 2 2 6" xfId="7808" xr:uid="{00000000-0005-0000-0000-0000530F0000}"/>
    <cellStyle name="Normal 2 5 3 2 2 6 2" xfId="15886" xr:uid="{00000000-0005-0000-0000-0000530F0000}"/>
    <cellStyle name="Normal 2 5 3 2 2 7" xfId="12516" xr:uid="{00000000-0005-0000-0000-0000540F0000}"/>
    <cellStyle name="Normal 2 5 3 2 2 7 2" xfId="20585" xr:uid="{00000000-0005-0000-0000-0000540F0000}"/>
    <cellStyle name="Normal 2 5 3 2 2 8" xfId="6198" xr:uid="{00000000-0005-0000-0000-0000470F0000}"/>
    <cellStyle name="Normal 2 5 3 2 2 9" xfId="14278" xr:uid="{00000000-0005-0000-0000-0000470F0000}"/>
    <cellStyle name="Normal 2 5 3 2 3" xfId="1587" xr:uid="{00000000-0005-0000-0000-0000D2090000}"/>
    <cellStyle name="Normal 2 5 3 2 3 2" xfId="3236" xr:uid="{00000000-0005-0000-0000-0000D3090000}"/>
    <cellStyle name="Normal 2 5 3 2 3 2 2" xfId="9695" xr:uid="{00000000-0005-0000-0000-0000560F0000}"/>
    <cellStyle name="Normal 2 5 3 2 3 2 3" xfId="17773" xr:uid="{00000000-0005-0000-0000-0000560F0000}"/>
    <cellStyle name="Normal 2 5 3 2 3 3" xfId="4899" xr:uid="{00000000-0005-0000-0000-0000D4090000}"/>
    <cellStyle name="Normal 2 5 3 2 3 3 2" xfId="11286" xr:uid="{00000000-0005-0000-0000-0000570F0000}"/>
    <cellStyle name="Normal 2 5 3 2 3 3 3" xfId="19364" xr:uid="{00000000-0005-0000-0000-0000570F0000}"/>
    <cellStyle name="Normal 2 5 3 2 3 4" xfId="8100" xr:uid="{00000000-0005-0000-0000-0000580F0000}"/>
    <cellStyle name="Normal 2 5 3 2 3 4 2" xfId="16178" xr:uid="{00000000-0005-0000-0000-0000580F0000}"/>
    <cellStyle name="Normal 2 5 3 2 3 5" xfId="13100" xr:uid="{00000000-0005-0000-0000-0000590F0000}"/>
    <cellStyle name="Normal 2 5 3 2 3 5 2" xfId="21138" xr:uid="{00000000-0005-0000-0000-0000590F0000}"/>
    <cellStyle name="Normal 2 5 3 2 3 6" xfId="6490" xr:uid="{00000000-0005-0000-0000-0000550F0000}"/>
    <cellStyle name="Normal 2 5 3 2 3 7" xfId="14570" xr:uid="{00000000-0005-0000-0000-0000550F0000}"/>
    <cellStyle name="Normal 2 5 3 2 4" xfId="2113" xr:uid="{00000000-0005-0000-0000-0000D5090000}"/>
    <cellStyle name="Normal 2 5 3 2 4 2" xfId="3763" xr:uid="{00000000-0005-0000-0000-0000D6090000}"/>
    <cellStyle name="Normal 2 5 3 2 4 2 2" xfId="10222" xr:uid="{00000000-0005-0000-0000-00005B0F0000}"/>
    <cellStyle name="Normal 2 5 3 2 4 2 3" xfId="18300" xr:uid="{00000000-0005-0000-0000-00005B0F0000}"/>
    <cellStyle name="Normal 2 5 3 2 4 3" xfId="5426" xr:uid="{00000000-0005-0000-0000-0000D7090000}"/>
    <cellStyle name="Normal 2 5 3 2 4 3 2" xfId="11813" xr:uid="{00000000-0005-0000-0000-00005C0F0000}"/>
    <cellStyle name="Normal 2 5 3 2 4 3 3" xfId="19891" xr:uid="{00000000-0005-0000-0000-00005C0F0000}"/>
    <cellStyle name="Normal 2 5 3 2 4 4" xfId="8627" xr:uid="{00000000-0005-0000-0000-00005D0F0000}"/>
    <cellStyle name="Normal 2 5 3 2 4 4 2" xfId="16705" xr:uid="{00000000-0005-0000-0000-00005D0F0000}"/>
    <cellStyle name="Normal 2 5 3 2 4 5" xfId="13098" xr:uid="{00000000-0005-0000-0000-00005E0F0000}"/>
    <cellStyle name="Normal 2 5 3 2 4 5 2" xfId="21136" xr:uid="{00000000-0005-0000-0000-00005E0F0000}"/>
    <cellStyle name="Normal 2 5 3 2 4 6" xfId="7017" xr:uid="{00000000-0005-0000-0000-00005A0F0000}"/>
    <cellStyle name="Normal 2 5 3 2 4 7" xfId="15097" xr:uid="{00000000-0005-0000-0000-00005A0F0000}"/>
    <cellStyle name="Normal 2 5 3 2 5" xfId="2531" xr:uid="{00000000-0005-0000-0000-0000D8090000}"/>
    <cellStyle name="Normal 2 5 3 2 5 2" xfId="9044" xr:uid="{00000000-0005-0000-0000-00005F0F0000}"/>
    <cellStyle name="Normal 2 5 3 2 5 3" xfId="17122" xr:uid="{00000000-0005-0000-0000-00005F0F0000}"/>
    <cellStyle name="Normal 2 5 3 2 6" xfId="4372" xr:uid="{00000000-0005-0000-0000-0000D9090000}"/>
    <cellStyle name="Normal 2 5 3 2 6 2" xfId="10759" xr:uid="{00000000-0005-0000-0000-0000600F0000}"/>
    <cellStyle name="Normal 2 5 3 2 6 3" xfId="18837" xr:uid="{00000000-0005-0000-0000-0000600F0000}"/>
    <cellStyle name="Normal 2 5 3 2 7" xfId="7573" xr:uid="{00000000-0005-0000-0000-0000610F0000}"/>
    <cellStyle name="Normal 2 5 3 2 7 2" xfId="15651" xr:uid="{00000000-0005-0000-0000-0000610F0000}"/>
    <cellStyle name="Normal 2 5 3 2 8" xfId="12236" xr:uid="{00000000-0005-0000-0000-0000620F0000}"/>
    <cellStyle name="Normal 2 5 3 2 8 2" xfId="20310" xr:uid="{00000000-0005-0000-0000-0000620F0000}"/>
    <cellStyle name="Normal 2 5 3 2 9" xfId="13628" xr:uid="{00000000-0005-0000-0000-0000630F0000}"/>
    <cellStyle name="Normal 2 5 3 2 9 2" xfId="21625" xr:uid="{00000000-0005-0000-0000-0000630F0000}"/>
    <cellStyle name="Normal 2 5 3 3" xfId="1023" xr:uid="{00000000-0005-0000-0000-0000DA090000}"/>
    <cellStyle name="Normal 2 5 3 3 2" xfId="1675" xr:uid="{00000000-0005-0000-0000-0000DB090000}"/>
    <cellStyle name="Normal 2 5 3 3 2 2" xfId="3325" xr:uid="{00000000-0005-0000-0000-0000DC090000}"/>
    <cellStyle name="Normal 2 5 3 3 2 2 2" xfId="13102" xr:uid="{00000000-0005-0000-0000-0000670F0000}"/>
    <cellStyle name="Normal 2 5 3 3 2 2 2 2" xfId="21140" xr:uid="{00000000-0005-0000-0000-0000670F0000}"/>
    <cellStyle name="Normal 2 5 3 3 2 2 3" xfId="9784" xr:uid="{00000000-0005-0000-0000-0000660F0000}"/>
    <cellStyle name="Normal 2 5 3 3 2 2 4" xfId="17862" xr:uid="{00000000-0005-0000-0000-0000660F0000}"/>
    <cellStyle name="Normal 2 5 3 3 2 3" xfId="4988" xr:uid="{00000000-0005-0000-0000-0000DD090000}"/>
    <cellStyle name="Normal 2 5 3 3 2 3 2" xfId="11375" xr:uid="{00000000-0005-0000-0000-0000680F0000}"/>
    <cellStyle name="Normal 2 5 3 3 2 3 3" xfId="19453" xr:uid="{00000000-0005-0000-0000-0000680F0000}"/>
    <cellStyle name="Normal 2 5 3 3 2 4" xfId="8189" xr:uid="{00000000-0005-0000-0000-0000690F0000}"/>
    <cellStyle name="Normal 2 5 3 3 2 4 2" xfId="16267" xr:uid="{00000000-0005-0000-0000-0000690F0000}"/>
    <cellStyle name="Normal 2 5 3 3 2 5" xfId="12517" xr:uid="{00000000-0005-0000-0000-00006A0F0000}"/>
    <cellStyle name="Normal 2 5 3 3 2 5 2" xfId="20586" xr:uid="{00000000-0005-0000-0000-00006A0F0000}"/>
    <cellStyle name="Normal 2 5 3 3 2 6" xfId="6579" xr:uid="{00000000-0005-0000-0000-0000650F0000}"/>
    <cellStyle name="Normal 2 5 3 3 2 7" xfId="14659" xr:uid="{00000000-0005-0000-0000-0000650F0000}"/>
    <cellStyle name="Normal 2 5 3 3 3" xfId="2202" xr:uid="{00000000-0005-0000-0000-0000DE090000}"/>
    <cellStyle name="Normal 2 5 3 3 3 2" xfId="3852" xr:uid="{00000000-0005-0000-0000-0000DF090000}"/>
    <cellStyle name="Normal 2 5 3 3 3 2 2" xfId="10311" xr:uid="{00000000-0005-0000-0000-00006C0F0000}"/>
    <cellStyle name="Normal 2 5 3 3 3 2 3" xfId="18389" xr:uid="{00000000-0005-0000-0000-00006C0F0000}"/>
    <cellStyle name="Normal 2 5 3 3 3 3" xfId="5515" xr:uid="{00000000-0005-0000-0000-0000E0090000}"/>
    <cellStyle name="Normal 2 5 3 3 3 3 2" xfId="11902" xr:uid="{00000000-0005-0000-0000-00006D0F0000}"/>
    <cellStyle name="Normal 2 5 3 3 3 3 3" xfId="19980" xr:uid="{00000000-0005-0000-0000-00006D0F0000}"/>
    <cellStyle name="Normal 2 5 3 3 3 4" xfId="8716" xr:uid="{00000000-0005-0000-0000-00006E0F0000}"/>
    <cellStyle name="Normal 2 5 3 3 3 4 2" xfId="16794" xr:uid="{00000000-0005-0000-0000-00006E0F0000}"/>
    <cellStyle name="Normal 2 5 3 3 3 5" xfId="13103" xr:uid="{00000000-0005-0000-0000-00006F0F0000}"/>
    <cellStyle name="Normal 2 5 3 3 3 5 2" xfId="21141" xr:uid="{00000000-0005-0000-0000-00006F0F0000}"/>
    <cellStyle name="Normal 2 5 3 3 3 6" xfId="7106" xr:uid="{00000000-0005-0000-0000-00006B0F0000}"/>
    <cellStyle name="Normal 2 5 3 3 3 7" xfId="15186" xr:uid="{00000000-0005-0000-0000-00006B0F0000}"/>
    <cellStyle name="Normal 2 5 3 3 4" xfId="2788" xr:uid="{00000000-0005-0000-0000-0000E1090000}"/>
    <cellStyle name="Normal 2 5 3 3 4 2" xfId="13101" xr:uid="{00000000-0005-0000-0000-0000710F0000}"/>
    <cellStyle name="Normal 2 5 3 3 4 2 2" xfId="21139" xr:uid="{00000000-0005-0000-0000-0000710F0000}"/>
    <cellStyle name="Normal 2 5 3 3 4 3" xfId="9277" xr:uid="{00000000-0005-0000-0000-0000700F0000}"/>
    <cellStyle name="Normal 2 5 3 3 4 4" xfId="17355" xr:uid="{00000000-0005-0000-0000-0000700F0000}"/>
    <cellStyle name="Normal 2 5 3 3 5" xfId="4461" xr:uid="{00000000-0005-0000-0000-0000E2090000}"/>
    <cellStyle name="Normal 2 5 3 3 5 2" xfId="10848" xr:uid="{00000000-0005-0000-0000-0000720F0000}"/>
    <cellStyle name="Normal 2 5 3 3 5 3" xfId="18926" xr:uid="{00000000-0005-0000-0000-0000720F0000}"/>
    <cellStyle name="Normal 2 5 3 3 6" xfId="7662" xr:uid="{00000000-0005-0000-0000-0000730F0000}"/>
    <cellStyle name="Normal 2 5 3 3 6 2" xfId="15740" xr:uid="{00000000-0005-0000-0000-0000730F0000}"/>
    <cellStyle name="Normal 2 5 3 3 7" xfId="12396" xr:uid="{00000000-0005-0000-0000-0000740F0000}"/>
    <cellStyle name="Normal 2 5 3 3 7 2" xfId="20467" xr:uid="{00000000-0005-0000-0000-0000740F0000}"/>
    <cellStyle name="Normal 2 5 3 3 8" xfId="6052" xr:uid="{00000000-0005-0000-0000-0000640F0000}"/>
    <cellStyle name="Normal 2 5 3 3 9" xfId="14132" xr:uid="{00000000-0005-0000-0000-0000640F0000}"/>
    <cellStyle name="Normal 2 5 3 4" xfId="1427" xr:uid="{00000000-0005-0000-0000-0000E3090000}"/>
    <cellStyle name="Normal 2 5 3 4 2" xfId="3076" xr:uid="{00000000-0005-0000-0000-0000E4090000}"/>
    <cellStyle name="Normal 2 5 3 4 2 2" xfId="13104" xr:uid="{00000000-0005-0000-0000-0000770F0000}"/>
    <cellStyle name="Normal 2 5 3 4 2 2 2" xfId="21142" xr:uid="{00000000-0005-0000-0000-0000770F0000}"/>
    <cellStyle name="Normal 2 5 3 4 2 3" xfId="9535" xr:uid="{00000000-0005-0000-0000-0000760F0000}"/>
    <cellStyle name="Normal 2 5 3 4 2 4" xfId="17613" xr:uid="{00000000-0005-0000-0000-0000760F0000}"/>
    <cellStyle name="Normal 2 5 3 4 3" xfId="4739" xr:uid="{00000000-0005-0000-0000-0000E5090000}"/>
    <cellStyle name="Normal 2 5 3 4 3 2" xfId="11126" xr:uid="{00000000-0005-0000-0000-0000780F0000}"/>
    <cellStyle name="Normal 2 5 3 4 3 3" xfId="19204" xr:uid="{00000000-0005-0000-0000-0000780F0000}"/>
    <cellStyle name="Normal 2 5 3 4 4" xfId="7940" xr:uid="{00000000-0005-0000-0000-0000790F0000}"/>
    <cellStyle name="Normal 2 5 3 4 4 2" xfId="16018" xr:uid="{00000000-0005-0000-0000-0000790F0000}"/>
    <cellStyle name="Normal 2 5 3 4 5" xfId="12515" xr:uid="{00000000-0005-0000-0000-00007A0F0000}"/>
    <cellStyle name="Normal 2 5 3 4 5 2" xfId="20584" xr:uid="{00000000-0005-0000-0000-00007A0F0000}"/>
    <cellStyle name="Normal 2 5 3 4 6" xfId="6330" xr:uid="{00000000-0005-0000-0000-0000750F0000}"/>
    <cellStyle name="Normal 2 5 3 4 7" xfId="14410" xr:uid="{00000000-0005-0000-0000-0000750F0000}"/>
    <cellStyle name="Normal 2 5 3 5" xfId="1953" xr:uid="{00000000-0005-0000-0000-0000E6090000}"/>
    <cellStyle name="Normal 2 5 3 5 2" xfId="3603" xr:uid="{00000000-0005-0000-0000-0000E7090000}"/>
    <cellStyle name="Normal 2 5 3 5 2 2" xfId="10062" xr:uid="{00000000-0005-0000-0000-00007C0F0000}"/>
    <cellStyle name="Normal 2 5 3 5 2 3" xfId="18140" xr:uid="{00000000-0005-0000-0000-00007C0F0000}"/>
    <cellStyle name="Normal 2 5 3 5 3" xfId="5266" xr:uid="{00000000-0005-0000-0000-0000E8090000}"/>
    <cellStyle name="Normal 2 5 3 5 3 2" xfId="11653" xr:uid="{00000000-0005-0000-0000-00007D0F0000}"/>
    <cellStyle name="Normal 2 5 3 5 3 3" xfId="19731" xr:uid="{00000000-0005-0000-0000-00007D0F0000}"/>
    <cellStyle name="Normal 2 5 3 5 4" xfId="8467" xr:uid="{00000000-0005-0000-0000-00007E0F0000}"/>
    <cellStyle name="Normal 2 5 3 5 4 2" xfId="16545" xr:uid="{00000000-0005-0000-0000-00007E0F0000}"/>
    <cellStyle name="Normal 2 5 3 5 5" xfId="13105" xr:uid="{00000000-0005-0000-0000-00007F0F0000}"/>
    <cellStyle name="Normal 2 5 3 5 5 2" xfId="21143" xr:uid="{00000000-0005-0000-0000-00007F0F0000}"/>
    <cellStyle name="Normal 2 5 3 5 6" xfId="6857" xr:uid="{00000000-0005-0000-0000-00007B0F0000}"/>
    <cellStyle name="Normal 2 5 3 5 7" xfId="14937" xr:uid="{00000000-0005-0000-0000-00007B0F0000}"/>
    <cellStyle name="Normal 2 5 3 6" xfId="2530" xr:uid="{00000000-0005-0000-0000-0000E9090000}"/>
    <cellStyle name="Normal 2 5 3 6 2" xfId="12732" xr:uid="{00000000-0005-0000-0000-0000810F0000}"/>
    <cellStyle name="Normal 2 5 3 6 2 2" xfId="20796" xr:uid="{00000000-0005-0000-0000-0000810F0000}"/>
    <cellStyle name="Normal 2 5 3 6 3" xfId="9043" xr:uid="{00000000-0005-0000-0000-0000800F0000}"/>
    <cellStyle name="Normal 2 5 3 6 4" xfId="17121" xr:uid="{00000000-0005-0000-0000-0000800F0000}"/>
    <cellStyle name="Normal 2 5 3 7" xfId="4212" xr:uid="{00000000-0005-0000-0000-0000EA090000}"/>
    <cellStyle name="Normal 2 5 3 7 2" xfId="10599" xr:uid="{00000000-0005-0000-0000-0000820F0000}"/>
    <cellStyle name="Normal 2 5 3 7 3" xfId="18677" xr:uid="{00000000-0005-0000-0000-0000820F0000}"/>
    <cellStyle name="Normal 2 5 3 8" xfId="7413" xr:uid="{00000000-0005-0000-0000-0000830F0000}"/>
    <cellStyle name="Normal 2 5 3 8 2" xfId="15491" xr:uid="{00000000-0005-0000-0000-0000830F0000}"/>
    <cellStyle name="Normal 2 5 3 9" xfId="12235" xr:uid="{00000000-0005-0000-0000-0000840F0000}"/>
    <cellStyle name="Normal 2 5 3 9 2" xfId="20309" xr:uid="{00000000-0005-0000-0000-0000840F0000}"/>
    <cellStyle name="Normal 2 5 4" xfId="500" xr:uid="{00000000-0005-0000-0000-0000F4010000}"/>
    <cellStyle name="Normal 2 5 4 10" xfId="13629" xr:uid="{00000000-0005-0000-0000-0000860F0000}"/>
    <cellStyle name="Normal 2 5 4 10 2" xfId="21626" xr:uid="{00000000-0005-0000-0000-0000860F0000}"/>
    <cellStyle name="Normal 2 5 4 11" xfId="5804" xr:uid="{00000000-0005-0000-0000-0000850F0000}"/>
    <cellStyle name="Normal 2 5 4 12" xfId="13884" xr:uid="{00000000-0005-0000-0000-0000850F0000}"/>
    <cellStyle name="Normal 2 5 4 2" xfId="501" xr:uid="{00000000-0005-0000-0000-0000F5010000}"/>
    <cellStyle name="Normal 2 5 4 2 10" xfId="5946" xr:uid="{00000000-0005-0000-0000-0000870F0000}"/>
    <cellStyle name="Normal 2 5 4 2 11" xfId="14026" xr:uid="{00000000-0005-0000-0000-0000870F0000}"/>
    <cellStyle name="Normal 2 5 4 2 2" xfId="1164" xr:uid="{00000000-0005-0000-0000-0000ED090000}"/>
    <cellStyle name="Normal 2 5 4 2 2 2" xfId="1822" xr:uid="{00000000-0005-0000-0000-0000EE090000}"/>
    <cellStyle name="Normal 2 5 4 2 2 2 2" xfId="3472" xr:uid="{00000000-0005-0000-0000-0000EF090000}"/>
    <cellStyle name="Normal 2 5 4 2 2 2 2 2" xfId="9931" xr:uid="{00000000-0005-0000-0000-00008A0F0000}"/>
    <cellStyle name="Normal 2 5 4 2 2 2 2 3" xfId="18009" xr:uid="{00000000-0005-0000-0000-00008A0F0000}"/>
    <cellStyle name="Normal 2 5 4 2 2 2 3" xfId="5135" xr:uid="{00000000-0005-0000-0000-0000F0090000}"/>
    <cellStyle name="Normal 2 5 4 2 2 2 3 2" xfId="11522" xr:uid="{00000000-0005-0000-0000-00008B0F0000}"/>
    <cellStyle name="Normal 2 5 4 2 2 2 3 3" xfId="19600" xr:uid="{00000000-0005-0000-0000-00008B0F0000}"/>
    <cellStyle name="Normal 2 5 4 2 2 2 4" xfId="8336" xr:uid="{00000000-0005-0000-0000-00008C0F0000}"/>
    <cellStyle name="Normal 2 5 4 2 2 2 4 2" xfId="16414" xr:uid="{00000000-0005-0000-0000-00008C0F0000}"/>
    <cellStyle name="Normal 2 5 4 2 2 2 5" xfId="13107" xr:uid="{00000000-0005-0000-0000-00008D0F0000}"/>
    <cellStyle name="Normal 2 5 4 2 2 2 5 2" xfId="21145" xr:uid="{00000000-0005-0000-0000-00008D0F0000}"/>
    <cellStyle name="Normal 2 5 4 2 2 2 6" xfId="6726" xr:uid="{00000000-0005-0000-0000-0000890F0000}"/>
    <cellStyle name="Normal 2 5 4 2 2 2 7" xfId="14806" xr:uid="{00000000-0005-0000-0000-0000890F0000}"/>
    <cellStyle name="Normal 2 5 4 2 2 3" xfId="2349" xr:uid="{00000000-0005-0000-0000-0000F1090000}"/>
    <cellStyle name="Normal 2 5 4 2 2 3 2" xfId="3999" xr:uid="{00000000-0005-0000-0000-0000F2090000}"/>
    <cellStyle name="Normal 2 5 4 2 2 3 2 2" xfId="10458" xr:uid="{00000000-0005-0000-0000-00008F0F0000}"/>
    <cellStyle name="Normal 2 5 4 2 2 3 2 3" xfId="18536" xr:uid="{00000000-0005-0000-0000-00008F0F0000}"/>
    <cellStyle name="Normal 2 5 4 2 2 3 3" xfId="5662" xr:uid="{00000000-0005-0000-0000-0000F3090000}"/>
    <cellStyle name="Normal 2 5 4 2 2 3 3 2" xfId="12049" xr:uid="{00000000-0005-0000-0000-0000900F0000}"/>
    <cellStyle name="Normal 2 5 4 2 2 3 3 3" xfId="20127" xr:uid="{00000000-0005-0000-0000-0000900F0000}"/>
    <cellStyle name="Normal 2 5 4 2 2 3 4" xfId="8863" xr:uid="{00000000-0005-0000-0000-0000910F0000}"/>
    <cellStyle name="Normal 2 5 4 2 2 3 4 2" xfId="16941" xr:uid="{00000000-0005-0000-0000-0000910F0000}"/>
    <cellStyle name="Normal 2 5 4 2 2 3 5" xfId="7253" xr:uid="{00000000-0005-0000-0000-00008E0F0000}"/>
    <cellStyle name="Normal 2 5 4 2 2 3 6" xfId="15333" xr:uid="{00000000-0005-0000-0000-00008E0F0000}"/>
    <cellStyle name="Normal 2 5 4 2 2 4" xfId="2915" xr:uid="{00000000-0005-0000-0000-0000F4090000}"/>
    <cellStyle name="Normal 2 5 4 2 2 4 2" xfId="9404" xr:uid="{00000000-0005-0000-0000-0000920F0000}"/>
    <cellStyle name="Normal 2 5 4 2 2 4 3" xfId="17482" xr:uid="{00000000-0005-0000-0000-0000920F0000}"/>
    <cellStyle name="Normal 2 5 4 2 2 5" xfId="4608" xr:uid="{00000000-0005-0000-0000-0000F5090000}"/>
    <cellStyle name="Normal 2 5 4 2 2 5 2" xfId="10995" xr:uid="{00000000-0005-0000-0000-0000930F0000}"/>
    <cellStyle name="Normal 2 5 4 2 2 5 3" xfId="19073" xr:uid="{00000000-0005-0000-0000-0000930F0000}"/>
    <cellStyle name="Normal 2 5 4 2 2 6" xfId="7809" xr:uid="{00000000-0005-0000-0000-0000940F0000}"/>
    <cellStyle name="Normal 2 5 4 2 2 6 2" xfId="15887" xr:uid="{00000000-0005-0000-0000-0000940F0000}"/>
    <cellStyle name="Normal 2 5 4 2 2 7" xfId="12519" xr:uid="{00000000-0005-0000-0000-0000950F0000}"/>
    <cellStyle name="Normal 2 5 4 2 2 7 2" xfId="20588" xr:uid="{00000000-0005-0000-0000-0000950F0000}"/>
    <cellStyle name="Normal 2 5 4 2 2 8" xfId="6199" xr:uid="{00000000-0005-0000-0000-0000880F0000}"/>
    <cellStyle name="Normal 2 5 4 2 2 9" xfId="14279" xr:uid="{00000000-0005-0000-0000-0000880F0000}"/>
    <cellStyle name="Normal 2 5 4 2 3" xfId="1570" xr:uid="{00000000-0005-0000-0000-0000F6090000}"/>
    <cellStyle name="Normal 2 5 4 2 3 2" xfId="3219" xr:uid="{00000000-0005-0000-0000-0000F7090000}"/>
    <cellStyle name="Normal 2 5 4 2 3 2 2" xfId="9678" xr:uid="{00000000-0005-0000-0000-0000970F0000}"/>
    <cellStyle name="Normal 2 5 4 2 3 2 3" xfId="17756" xr:uid="{00000000-0005-0000-0000-0000970F0000}"/>
    <cellStyle name="Normal 2 5 4 2 3 3" xfId="4882" xr:uid="{00000000-0005-0000-0000-0000F8090000}"/>
    <cellStyle name="Normal 2 5 4 2 3 3 2" xfId="11269" xr:uid="{00000000-0005-0000-0000-0000980F0000}"/>
    <cellStyle name="Normal 2 5 4 2 3 3 3" xfId="19347" xr:uid="{00000000-0005-0000-0000-0000980F0000}"/>
    <cellStyle name="Normal 2 5 4 2 3 4" xfId="8083" xr:uid="{00000000-0005-0000-0000-0000990F0000}"/>
    <cellStyle name="Normal 2 5 4 2 3 4 2" xfId="16161" xr:uid="{00000000-0005-0000-0000-0000990F0000}"/>
    <cellStyle name="Normal 2 5 4 2 3 5" xfId="13108" xr:uid="{00000000-0005-0000-0000-00009A0F0000}"/>
    <cellStyle name="Normal 2 5 4 2 3 5 2" xfId="21146" xr:uid="{00000000-0005-0000-0000-00009A0F0000}"/>
    <cellStyle name="Normal 2 5 4 2 3 6" xfId="6473" xr:uid="{00000000-0005-0000-0000-0000960F0000}"/>
    <cellStyle name="Normal 2 5 4 2 3 7" xfId="14553" xr:uid="{00000000-0005-0000-0000-0000960F0000}"/>
    <cellStyle name="Normal 2 5 4 2 4" xfId="2096" xr:uid="{00000000-0005-0000-0000-0000F9090000}"/>
    <cellStyle name="Normal 2 5 4 2 4 2" xfId="3746" xr:uid="{00000000-0005-0000-0000-0000FA090000}"/>
    <cellStyle name="Normal 2 5 4 2 4 2 2" xfId="10205" xr:uid="{00000000-0005-0000-0000-00009C0F0000}"/>
    <cellStyle name="Normal 2 5 4 2 4 2 3" xfId="18283" xr:uid="{00000000-0005-0000-0000-00009C0F0000}"/>
    <cellStyle name="Normal 2 5 4 2 4 3" xfId="5409" xr:uid="{00000000-0005-0000-0000-0000FB090000}"/>
    <cellStyle name="Normal 2 5 4 2 4 3 2" xfId="11796" xr:uid="{00000000-0005-0000-0000-00009D0F0000}"/>
    <cellStyle name="Normal 2 5 4 2 4 3 3" xfId="19874" xr:uid="{00000000-0005-0000-0000-00009D0F0000}"/>
    <cellStyle name="Normal 2 5 4 2 4 4" xfId="8610" xr:uid="{00000000-0005-0000-0000-00009E0F0000}"/>
    <cellStyle name="Normal 2 5 4 2 4 4 2" xfId="16688" xr:uid="{00000000-0005-0000-0000-00009E0F0000}"/>
    <cellStyle name="Normal 2 5 4 2 4 5" xfId="13106" xr:uid="{00000000-0005-0000-0000-00009F0F0000}"/>
    <cellStyle name="Normal 2 5 4 2 4 5 2" xfId="21144" xr:uid="{00000000-0005-0000-0000-00009F0F0000}"/>
    <cellStyle name="Normal 2 5 4 2 4 6" xfId="7000" xr:uid="{00000000-0005-0000-0000-00009B0F0000}"/>
    <cellStyle name="Normal 2 5 4 2 4 7" xfId="15080" xr:uid="{00000000-0005-0000-0000-00009B0F0000}"/>
    <cellStyle name="Normal 2 5 4 2 5" xfId="2533" xr:uid="{00000000-0005-0000-0000-0000FC090000}"/>
    <cellStyle name="Normal 2 5 4 2 5 2" xfId="9046" xr:uid="{00000000-0005-0000-0000-0000A00F0000}"/>
    <cellStyle name="Normal 2 5 4 2 5 3" xfId="17124" xr:uid="{00000000-0005-0000-0000-0000A00F0000}"/>
    <cellStyle name="Normal 2 5 4 2 6" xfId="4355" xr:uid="{00000000-0005-0000-0000-0000FD090000}"/>
    <cellStyle name="Normal 2 5 4 2 6 2" xfId="10742" xr:uid="{00000000-0005-0000-0000-0000A10F0000}"/>
    <cellStyle name="Normal 2 5 4 2 6 3" xfId="18820" xr:uid="{00000000-0005-0000-0000-0000A10F0000}"/>
    <cellStyle name="Normal 2 5 4 2 7" xfId="7556" xr:uid="{00000000-0005-0000-0000-0000A20F0000}"/>
    <cellStyle name="Normal 2 5 4 2 7 2" xfId="15634" xr:uid="{00000000-0005-0000-0000-0000A20F0000}"/>
    <cellStyle name="Normal 2 5 4 2 8" xfId="12238" xr:uid="{00000000-0005-0000-0000-0000A30F0000}"/>
    <cellStyle name="Normal 2 5 4 2 8 2" xfId="20312" xr:uid="{00000000-0005-0000-0000-0000A30F0000}"/>
    <cellStyle name="Normal 2 5 4 2 9" xfId="13630" xr:uid="{00000000-0005-0000-0000-0000A40F0000}"/>
    <cellStyle name="Normal 2 5 4 2 9 2" xfId="21627" xr:uid="{00000000-0005-0000-0000-0000A40F0000}"/>
    <cellStyle name="Normal 2 5 4 3" xfId="1024" xr:uid="{00000000-0005-0000-0000-0000FE090000}"/>
    <cellStyle name="Normal 2 5 4 3 2" xfId="1676" xr:uid="{00000000-0005-0000-0000-0000FF090000}"/>
    <cellStyle name="Normal 2 5 4 3 2 2" xfId="3326" xr:uid="{00000000-0005-0000-0000-0000000A0000}"/>
    <cellStyle name="Normal 2 5 4 3 2 2 2" xfId="9785" xr:uid="{00000000-0005-0000-0000-0000A70F0000}"/>
    <cellStyle name="Normal 2 5 4 3 2 2 3" xfId="17863" xr:uid="{00000000-0005-0000-0000-0000A70F0000}"/>
    <cellStyle name="Normal 2 5 4 3 2 3" xfId="4989" xr:uid="{00000000-0005-0000-0000-0000010A0000}"/>
    <cellStyle name="Normal 2 5 4 3 2 3 2" xfId="11376" xr:uid="{00000000-0005-0000-0000-0000A80F0000}"/>
    <cellStyle name="Normal 2 5 4 3 2 3 3" xfId="19454" xr:uid="{00000000-0005-0000-0000-0000A80F0000}"/>
    <cellStyle name="Normal 2 5 4 3 2 4" xfId="8190" xr:uid="{00000000-0005-0000-0000-0000A90F0000}"/>
    <cellStyle name="Normal 2 5 4 3 2 4 2" xfId="16268" xr:uid="{00000000-0005-0000-0000-0000A90F0000}"/>
    <cellStyle name="Normal 2 5 4 3 2 5" xfId="13109" xr:uid="{00000000-0005-0000-0000-0000AA0F0000}"/>
    <cellStyle name="Normal 2 5 4 3 2 5 2" xfId="21147" xr:uid="{00000000-0005-0000-0000-0000AA0F0000}"/>
    <cellStyle name="Normal 2 5 4 3 2 6" xfId="6580" xr:uid="{00000000-0005-0000-0000-0000A60F0000}"/>
    <cellStyle name="Normal 2 5 4 3 2 7" xfId="14660" xr:uid="{00000000-0005-0000-0000-0000A60F0000}"/>
    <cellStyle name="Normal 2 5 4 3 3" xfId="2203" xr:uid="{00000000-0005-0000-0000-0000020A0000}"/>
    <cellStyle name="Normal 2 5 4 3 3 2" xfId="3853" xr:uid="{00000000-0005-0000-0000-0000030A0000}"/>
    <cellStyle name="Normal 2 5 4 3 3 2 2" xfId="10312" xr:uid="{00000000-0005-0000-0000-0000AC0F0000}"/>
    <cellStyle name="Normal 2 5 4 3 3 2 3" xfId="18390" xr:uid="{00000000-0005-0000-0000-0000AC0F0000}"/>
    <cellStyle name="Normal 2 5 4 3 3 3" xfId="5516" xr:uid="{00000000-0005-0000-0000-0000040A0000}"/>
    <cellStyle name="Normal 2 5 4 3 3 3 2" xfId="11903" xr:uid="{00000000-0005-0000-0000-0000AD0F0000}"/>
    <cellStyle name="Normal 2 5 4 3 3 3 3" xfId="19981" xr:uid="{00000000-0005-0000-0000-0000AD0F0000}"/>
    <cellStyle name="Normal 2 5 4 3 3 4" xfId="8717" xr:uid="{00000000-0005-0000-0000-0000AE0F0000}"/>
    <cellStyle name="Normal 2 5 4 3 3 4 2" xfId="16795" xr:uid="{00000000-0005-0000-0000-0000AE0F0000}"/>
    <cellStyle name="Normal 2 5 4 3 3 5" xfId="7107" xr:uid="{00000000-0005-0000-0000-0000AB0F0000}"/>
    <cellStyle name="Normal 2 5 4 3 3 6" xfId="15187" xr:uid="{00000000-0005-0000-0000-0000AB0F0000}"/>
    <cellStyle name="Normal 2 5 4 3 4" xfId="2789" xr:uid="{00000000-0005-0000-0000-0000050A0000}"/>
    <cellStyle name="Normal 2 5 4 3 4 2" xfId="9278" xr:uid="{00000000-0005-0000-0000-0000AF0F0000}"/>
    <cellStyle name="Normal 2 5 4 3 4 3" xfId="17356" xr:uid="{00000000-0005-0000-0000-0000AF0F0000}"/>
    <cellStyle name="Normal 2 5 4 3 5" xfId="4462" xr:uid="{00000000-0005-0000-0000-0000060A0000}"/>
    <cellStyle name="Normal 2 5 4 3 5 2" xfId="10849" xr:uid="{00000000-0005-0000-0000-0000B00F0000}"/>
    <cellStyle name="Normal 2 5 4 3 5 3" xfId="18927" xr:uid="{00000000-0005-0000-0000-0000B00F0000}"/>
    <cellStyle name="Normal 2 5 4 3 6" xfId="7663" xr:uid="{00000000-0005-0000-0000-0000B10F0000}"/>
    <cellStyle name="Normal 2 5 4 3 6 2" xfId="15741" xr:uid="{00000000-0005-0000-0000-0000B10F0000}"/>
    <cellStyle name="Normal 2 5 4 3 7" xfId="12518" xr:uid="{00000000-0005-0000-0000-0000B20F0000}"/>
    <cellStyle name="Normal 2 5 4 3 7 2" xfId="20587" xr:uid="{00000000-0005-0000-0000-0000B20F0000}"/>
    <cellStyle name="Normal 2 5 4 3 8" xfId="6053" xr:uid="{00000000-0005-0000-0000-0000A50F0000}"/>
    <cellStyle name="Normal 2 5 4 3 9" xfId="14133" xr:uid="{00000000-0005-0000-0000-0000A50F0000}"/>
    <cellStyle name="Normal 2 5 4 4" xfId="1428" xr:uid="{00000000-0005-0000-0000-0000070A0000}"/>
    <cellStyle name="Normal 2 5 4 4 2" xfId="3077" xr:uid="{00000000-0005-0000-0000-0000080A0000}"/>
    <cellStyle name="Normal 2 5 4 4 2 2" xfId="9536" xr:uid="{00000000-0005-0000-0000-0000B40F0000}"/>
    <cellStyle name="Normal 2 5 4 4 2 3" xfId="17614" xr:uid="{00000000-0005-0000-0000-0000B40F0000}"/>
    <cellStyle name="Normal 2 5 4 4 3" xfId="4740" xr:uid="{00000000-0005-0000-0000-0000090A0000}"/>
    <cellStyle name="Normal 2 5 4 4 3 2" xfId="11127" xr:uid="{00000000-0005-0000-0000-0000B50F0000}"/>
    <cellStyle name="Normal 2 5 4 4 3 3" xfId="19205" xr:uid="{00000000-0005-0000-0000-0000B50F0000}"/>
    <cellStyle name="Normal 2 5 4 4 4" xfId="7941" xr:uid="{00000000-0005-0000-0000-0000B60F0000}"/>
    <cellStyle name="Normal 2 5 4 4 4 2" xfId="16019" xr:uid="{00000000-0005-0000-0000-0000B60F0000}"/>
    <cellStyle name="Normal 2 5 4 4 5" xfId="13110" xr:uid="{00000000-0005-0000-0000-0000B70F0000}"/>
    <cellStyle name="Normal 2 5 4 4 5 2" xfId="21148" xr:uid="{00000000-0005-0000-0000-0000B70F0000}"/>
    <cellStyle name="Normal 2 5 4 4 6" xfId="6331" xr:uid="{00000000-0005-0000-0000-0000B30F0000}"/>
    <cellStyle name="Normal 2 5 4 4 7" xfId="14411" xr:uid="{00000000-0005-0000-0000-0000B30F0000}"/>
    <cellStyle name="Normal 2 5 4 5" xfId="1954" xr:uid="{00000000-0005-0000-0000-00000A0A0000}"/>
    <cellStyle name="Normal 2 5 4 5 2" xfId="3604" xr:uid="{00000000-0005-0000-0000-00000B0A0000}"/>
    <cellStyle name="Normal 2 5 4 5 2 2" xfId="10063" xr:uid="{00000000-0005-0000-0000-0000B90F0000}"/>
    <cellStyle name="Normal 2 5 4 5 2 3" xfId="18141" xr:uid="{00000000-0005-0000-0000-0000B90F0000}"/>
    <cellStyle name="Normal 2 5 4 5 3" xfId="5267" xr:uid="{00000000-0005-0000-0000-00000C0A0000}"/>
    <cellStyle name="Normal 2 5 4 5 3 2" xfId="11654" xr:uid="{00000000-0005-0000-0000-0000BA0F0000}"/>
    <cellStyle name="Normal 2 5 4 5 3 3" xfId="19732" xr:uid="{00000000-0005-0000-0000-0000BA0F0000}"/>
    <cellStyle name="Normal 2 5 4 5 4" xfId="8468" xr:uid="{00000000-0005-0000-0000-0000BB0F0000}"/>
    <cellStyle name="Normal 2 5 4 5 4 2" xfId="16546" xr:uid="{00000000-0005-0000-0000-0000BB0F0000}"/>
    <cellStyle name="Normal 2 5 4 5 5" xfId="12733" xr:uid="{00000000-0005-0000-0000-0000BC0F0000}"/>
    <cellStyle name="Normal 2 5 4 5 5 2" xfId="20797" xr:uid="{00000000-0005-0000-0000-0000BC0F0000}"/>
    <cellStyle name="Normal 2 5 4 5 6" xfId="6858" xr:uid="{00000000-0005-0000-0000-0000B80F0000}"/>
    <cellStyle name="Normal 2 5 4 5 7" xfId="14938" xr:uid="{00000000-0005-0000-0000-0000B80F0000}"/>
    <cellStyle name="Normal 2 5 4 6" xfId="2532" xr:uid="{00000000-0005-0000-0000-00000D0A0000}"/>
    <cellStyle name="Normal 2 5 4 6 2" xfId="9045" xr:uid="{00000000-0005-0000-0000-0000BD0F0000}"/>
    <cellStyle name="Normal 2 5 4 6 3" xfId="17123" xr:uid="{00000000-0005-0000-0000-0000BD0F0000}"/>
    <cellStyle name="Normal 2 5 4 7" xfId="4213" xr:uid="{00000000-0005-0000-0000-00000E0A0000}"/>
    <cellStyle name="Normal 2 5 4 7 2" xfId="10600" xr:uid="{00000000-0005-0000-0000-0000BE0F0000}"/>
    <cellStyle name="Normal 2 5 4 7 3" xfId="18678" xr:uid="{00000000-0005-0000-0000-0000BE0F0000}"/>
    <cellStyle name="Normal 2 5 4 8" xfId="7414" xr:uid="{00000000-0005-0000-0000-0000BF0F0000}"/>
    <cellStyle name="Normal 2 5 4 8 2" xfId="15492" xr:uid="{00000000-0005-0000-0000-0000BF0F0000}"/>
    <cellStyle name="Normal 2 5 4 9" xfId="12237" xr:uid="{00000000-0005-0000-0000-0000C00F0000}"/>
    <cellStyle name="Normal 2 5 4 9 2" xfId="20311" xr:uid="{00000000-0005-0000-0000-0000C00F0000}"/>
    <cellStyle name="Normal 2 5 5" xfId="502" xr:uid="{00000000-0005-0000-0000-0000F6010000}"/>
    <cellStyle name="Normal 2 5 5 10" xfId="13631" xr:uid="{00000000-0005-0000-0000-0000C20F0000}"/>
    <cellStyle name="Normal 2 5 5 10 2" xfId="21628" xr:uid="{00000000-0005-0000-0000-0000C20F0000}"/>
    <cellStyle name="Normal 2 5 5 11" xfId="5805" xr:uid="{00000000-0005-0000-0000-0000C10F0000}"/>
    <cellStyle name="Normal 2 5 5 12" xfId="13885" xr:uid="{00000000-0005-0000-0000-0000C10F0000}"/>
    <cellStyle name="Normal 2 5 5 2" xfId="969" xr:uid="{00000000-0005-0000-0000-0000100A0000}"/>
    <cellStyle name="Normal 2 5 5 2 10" xfId="14008" xr:uid="{00000000-0005-0000-0000-0000C30F0000}"/>
    <cellStyle name="Normal 2 5 5 2 2" xfId="1165" xr:uid="{00000000-0005-0000-0000-0000110A0000}"/>
    <cellStyle name="Normal 2 5 5 2 2 2" xfId="1823" xr:uid="{00000000-0005-0000-0000-0000120A0000}"/>
    <cellStyle name="Normal 2 5 5 2 2 2 2" xfId="3473" xr:uid="{00000000-0005-0000-0000-0000130A0000}"/>
    <cellStyle name="Normal 2 5 5 2 2 2 2 2" xfId="9932" xr:uid="{00000000-0005-0000-0000-0000C60F0000}"/>
    <cellStyle name="Normal 2 5 5 2 2 2 2 3" xfId="18010" xr:uid="{00000000-0005-0000-0000-0000C60F0000}"/>
    <cellStyle name="Normal 2 5 5 2 2 2 3" xfId="5136" xr:uid="{00000000-0005-0000-0000-0000140A0000}"/>
    <cellStyle name="Normal 2 5 5 2 2 2 3 2" xfId="11523" xr:uid="{00000000-0005-0000-0000-0000C70F0000}"/>
    <cellStyle name="Normal 2 5 5 2 2 2 3 3" xfId="19601" xr:uid="{00000000-0005-0000-0000-0000C70F0000}"/>
    <cellStyle name="Normal 2 5 5 2 2 2 4" xfId="8337" xr:uid="{00000000-0005-0000-0000-0000C80F0000}"/>
    <cellStyle name="Normal 2 5 5 2 2 2 4 2" xfId="16415" xr:uid="{00000000-0005-0000-0000-0000C80F0000}"/>
    <cellStyle name="Normal 2 5 5 2 2 2 5" xfId="6727" xr:uid="{00000000-0005-0000-0000-0000C50F0000}"/>
    <cellStyle name="Normal 2 5 5 2 2 2 6" xfId="14807" xr:uid="{00000000-0005-0000-0000-0000C50F0000}"/>
    <cellStyle name="Normal 2 5 5 2 2 3" xfId="2350" xr:uid="{00000000-0005-0000-0000-0000150A0000}"/>
    <cellStyle name="Normal 2 5 5 2 2 3 2" xfId="4000" xr:uid="{00000000-0005-0000-0000-0000160A0000}"/>
    <cellStyle name="Normal 2 5 5 2 2 3 2 2" xfId="10459" xr:uid="{00000000-0005-0000-0000-0000CA0F0000}"/>
    <cellStyle name="Normal 2 5 5 2 2 3 2 3" xfId="18537" xr:uid="{00000000-0005-0000-0000-0000CA0F0000}"/>
    <cellStyle name="Normal 2 5 5 2 2 3 3" xfId="5663" xr:uid="{00000000-0005-0000-0000-0000170A0000}"/>
    <cellStyle name="Normal 2 5 5 2 2 3 3 2" xfId="12050" xr:uid="{00000000-0005-0000-0000-0000CB0F0000}"/>
    <cellStyle name="Normal 2 5 5 2 2 3 3 3" xfId="20128" xr:uid="{00000000-0005-0000-0000-0000CB0F0000}"/>
    <cellStyle name="Normal 2 5 5 2 2 3 4" xfId="8864" xr:uid="{00000000-0005-0000-0000-0000CC0F0000}"/>
    <cellStyle name="Normal 2 5 5 2 2 3 4 2" xfId="16942" xr:uid="{00000000-0005-0000-0000-0000CC0F0000}"/>
    <cellStyle name="Normal 2 5 5 2 2 3 5" xfId="7254" xr:uid="{00000000-0005-0000-0000-0000C90F0000}"/>
    <cellStyle name="Normal 2 5 5 2 2 3 6" xfId="15334" xr:uid="{00000000-0005-0000-0000-0000C90F0000}"/>
    <cellStyle name="Normal 2 5 5 2 2 4" xfId="2916" xr:uid="{00000000-0005-0000-0000-0000180A0000}"/>
    <cellStyle name="Normal 2 5 5 2 2 4 2" xfId="9405" xr:uid="{00000000-0005-0000-0000-0000CD0F0000}"/>
    <cellStyle name="Normal 2 5 5 2 2 4 3" xfId="17483" xr:uid="{00000000-0005-0000-0000-0000CD0F0000}"/>
    <cellStyle name="Normal 2 5 5 2 2 5" xfId="4609" xr:uid="{00000000-0005-0000-0000-0000190A0000}"/>
    <cellStyle name="Normal 2 5 5 2 2 5 2" xfId="10996" xr:uid="{00000000-0005-0000-0000-0000CE0F0000}"/>
    <cellStyle name="Normal 2 5 5 2 2 5 3" xfId="19074" xr:uid="{00000000-0005-0000-0000-0000CE0F0000}"/>
    <cellStyle name="Normal 2 5 5 2 2 6" xfId="7810" xr:uid="{00000000-0005-0000-0000-0000CF0F0000}"/>
    <cellStyle name="Normal 2 5 5 2 2 6 2" xfId="15888" xr:uid="{00000000-0005-0000-0000-0000CF0F0000}"/>
    <cellStyle name="Normal 2 5 5 2 2 7" xfId="13111" xr:uid="{00000000-0005-0000-0000-0000D00F0000}"/>
    <cellStyle name="Normal 2 5 5 2 2 7 2" xfId="21149" xr:uid="{00000000-0005-0000-0000-0000D00F0000}"/>
    <cellStyle name="Normal 2 5 5 2 2 8" xfId="6200" xr:uid="{00000000-0005-0000-0000-0000C40F0000}"/>
    <cellStyle name="Normal 2 5 5 2 2 9" xfId="14280" xr:uid="{00000000-0005-0000-0000-0000C40F0000}"/>
    <cellStyle name="Normal 2 5 5 2 3" xfId="1552" xr:uid="{00000000-0005-0000-0000-00001A0A0000}"/>
    <cellStyle name="Normal 2 5 5 2 3 2" xfId="3201" xr:uid="{00000000-0005-0000-0000-00001B0A0000}"/>
    <cellStyle name="Normal 2 5 5 2 3 2 2" xfId="9660" xr:uid="{00000000-0005-0000-0000-0000D20F0000}"/>
    <cellStyle name="Normal 2 5 5 2 3 2 3" xfId="17738" xr:uid="{00000000-0005-0000-0000-0000D20F0000}"/>
    <cellStyle name="Normal 2 5 5 2 3 3" xfId="4864" xr:uid="{00000000-0005-0000-0000-00001C0A0000}"/>
    <cellStyle name="Normal 2 5 5 2 3 3 2" xfId="11251" xr:uid="{00000000-0005-0000-0000-0000D30F0000}"/>
    <cellStyle name="Normal 2 5 5 2 3 3 3" xfId="19329" xr:uid="{00000000-0005-0000-0000-0000D30F0000}"/>
    <cellStyle name="Normal 2 5 5 2 3 4" xfId="8065" xr:uid="{00000000-0005-0000-0000-0000D40F0000}"/>
    <cellStyle name="Normal 2 5 5 2 3 4 2" xfId="16143" xr:uid="{00000000-0005-0000-0000-0000D40F0000}"/>
    <cellStyle name="Normal 2 5 5 2 3 5" xfId="6455" xr:uid="{00000000-0005-0000-0000-0000D10F0000}"/>
    <cellStyle name="Normal 2 5 5 2 3 6" xfId="14535" xr:uid="{00000000-0005-0000-0000-0000D10F0000}"/>
    <cellStyle name="Normal 2 5 5 2 4" xfId="2078" xr:uid="{00000000-0005-0000-0000-00001D0A0000}"/>
    <cellStyle name="Normal 2 5 5 2 4 2" xfId="3728" xr:uid="{00000000-0005-0000-0000-00001E0A0000}"/>
    <cellStyle name="Normal 2 5 5 2 4 2 2" xfId="10187" xr:uid="{00000000-0005-0000-0000-0000D60F0000}"/>
    <cellStyle name="Normal 2 5 5 2 4 2 3" xfId="18265" xr:uid="{00000000-0005-0000-0000-0000D60F0000}"/>
    <cellStyle name="Normal 2 5 5 2 4 3" xfId="5391" xr:uid="{00000000-0005-0000-0000-00001F0A0000}"/>
    <cellStyle name="Normal 2 5 5 2 4 3 2" xfId="11778" xr:uid="{00000000-0005-0000-0000-0000D70F0000}"/>
    <cellStyle name="Normal 2 5 5 2 4 3 3" xfId="19856" xr:uid="{00000000-0005-0000-0000-0000D70F0000}"/>
    <cellStyle name="Normal 2 5 5 2 4 4" xfId="8592" xr:uid="{00000000-0005-0000-0000-0000D80F0000}"/>
    <cellStyle name="Normal 2 5 5 2 4 4 2" xfId="16670" xr:uid="{00000000-0005-0000-0000-0000D80F0000}"/>
    <cellStyle name="Normal 2 5 5 2 4 5" xfId="6982" xr:uid="{00000000-0005-0000-0000-0000D50F0000}"/>
    <cellStyle name="Normal 2 5 5 2 4 6" xfId="15062" xr:uid="{00000000-0005-0000-0000-0000D50F0000}"/>
    <cellStyle name="Normal 2 5 5 2 5" xfId="2734" xr:uid="{00000000-0005-0000-0000-0000200A0000}"/>
    <cellStyle name="Normal 2 5 5 2 5 2" xfId="9223" xr:uid="{00000000-0005-0000-0000-0000D90F0000}"/>
    <cellStyle name="Normal 2 5 5 2 5 3" xfId="17301" xr:uid="{00000000-0005-0000-0000-0000D90F0000}"/>
    <cellStyle name="Normal 2 5 5 2 6" xfId="4337" xr:uid="{00000000-0005-0000-0000-0000210A0000}"/>
    <cellStyle name="Normal 2 5 5 2 6 2" xfId="10724" xr:uid="{00000000-0005-0000-0000-0000DA0F0000}"/>
    <cellStyle name="Normal 2 5 5 2 6 3" xfId="18802" xr:uid="{00000000-0005-0000-0000-0000DA0F0000}"/>
    <cellStyle name="Normal 2 5 5 2 7" xfId="7538" xr:uid="{00000000-0005-0000-0000-0000DB0F0000}"/>
    <cellStyle name="Normal 2 5 5 2 7 2" xfId="15616" xr:uid="{00000000-0005-0000-0000-0000DB0F0000}"/>
    <cellStyle name="Normal 2 5 5 2 8" xfId="12520" xr:uid="{00000000-0005-0000-0000-0000DC0F0000}"/>
    <cellStyle name="Normal 2 5 5 2 8 2" xfId="20589" xr:uid="{00000000-0005-0000-0000-0000DC0F0000}"/>
    <cellStyle name="Normal 2 5 5 2 9" xfId="5928" xr:uid="{00000000-0005-0000-0000-0000C30F0000}"/>
    <cellStyle name="Normal 2 5 5 3" xfId="1025" xr:uid="{00000000-0005-0000-0000-0000220A0000}"/>
    <cellStyle name="Normal 2 5 5 3 2" xfId="1677" xr:uid="{00000000-0005-0000-0000-0000230A0000}"/>
    <cellStyle name="Normal 2 5 5 3 2 2" xfId="3327" xr:uid="{00000000-0005-0000-0000-0000240A0000}"/>
    <cellStyle name="Normal 2 5 5 3 2 2 2" xfId="9786" xr:uid="{00000000-0005-0000-0000-0000DF0F0000}"/>
    <cellStyle name="Normal 2 5 5 3 2 2 3" xfId="17864" xr:uid="{00000000-0005-0000-0000-0000DF0F0000}"/>
    <cellStyle name="Normal 2 5 5 3 2 3" xfId="4990" xr:uid="{00000000-0005-0000-0000-0000250A0000}"/>
    <cellStyle name="Normal 2 5 5 3 2 3 2" xfId="11377" xr:uid="{00000000-0005-0000-0000-0000E00F0000}"/>
    <cellStyle name="Normal 2 5 5 3 2 3 3" xfId="19455" xr:uid="{00000000-0005-0000-0000-0000E00F0000}"/>
    <cellStyle name="Normal 2 5 5 3 2 4" xfId="8191" xr:uid="{00000000-0005-0000-0000-0000E10F0000}"/>
    <cellStyle name="Normal 2 5 5 3 2 4 2" xfId="16269" xr:uid="{00000000-0005-0000-0000-0000E10F0000}"/>
    <cellStyle name="Normal 2 5 5 3 2 5" xfId="6581" xr:uid="{00000000-0005-0000-0000-0000DE0F0000}"/>
    <cellStyle name="Normal 2 5 5 3 2 6" xfId="14661" xr:uid="{00000000-0005-0000-0000-0000DE0F0000}"/>
    <cellStyle name="Normal 2 5 5 3 3" xfId="2204" xr:uid="{00000000-0005-0000-0000-0000260A0000}"/>
    <cellStyle name="Normal 2 5 5 3 3 2" xfId="3854" xr:uid="{00000000-0005-0000-0000-0000270A0000}"/>
    <cellStyle name="Normal 2 5 5 3 3 2 2" xfId="10313" xr:uid="{00000000-0005-0000-0000-0000E30F0000}"/>
    <cellStyle name="Normal 2 5 5 3 3 2 3" xfId="18391" xr:uid="{00000000-0005-0000-0000-0000E30F0000}"/>
    <cellStyle name="Normal 2 5 5 3 3 3" xfId="5517" xr:uid="{00000000-0005-0000-0000-0000280A0000}"/>
    <cellStyle name="Normal 2 5 5 3 3 3 2" xfId="11904" xr:uid="{00000000-0005-0000-0000-0000E40F0000}"/>
    <cellStyle name="Normal 2 5 5 3 3 3 3" xfId="19982" xr:uid="{00000000-0005-0000-0000-0000E40F0000}"/>
    <cellStyle name="Normal 2 5 5 3 3 4" xfId="8718" xr:uid="{00000000-0005-0000-0000-0000E50F0000}"/>
    <cellStyle name="Normal 2 5 5 3 3 4 2" xfId="16796" xr:uid="{00000000-0005-0000-0000-0000E50F0000}"/>
    <cellStyle name="Normal 2 5 5 3 3 5" xfId="7108" xr:uid="{00000000-0005-0000-0000-0000E20F0000}"/>
    <cellStyle name="Normal 2 5 5 3 3 6" xfId="15188" xr:uid="{00000000-0005-0000-0000-0000E20F0000}"/>
    <cellStyle name="Normal 2 5 5 3 4" xfId="2790" xr:uid="{00000000-0005-0000-0000-0000290A0000}"/>
    <cellStyle name="Normal 2 5 5 3 4 2" xfId="9279" xr:uid="{00000000-0005-0000-0000-0000E60F0000}"/>
    <cellStyle name="Normal 2 5 5 3 4 3" xfId="17357" xr:uid="{00000000-0005-0000-0000-0000E60F0000}"/>
    <cellStyle name="Normal 2 5 5 3 5" xfId="4463" xr:uid="{00000000-0005-0000-0000-00002A0A0000}"/>
    <cellStyle name="Normal 2 5 5 3 5 2" xfId="10850" xr:uid="{00000000-0005-0000-0000-0000E70F0000}"/>
    <cellStyle name="Normal 2 5 5 3 5 3" xfId="18928" xr:uid="{00000000-0005-0000-0000-0000E70F0000}"/>
    <cellStyle name="Normal 2 5 5 3 6" xfId="7664" xr:uid="{00000000-0005-0000-0000-0000E80F0000}"/>
    <cellStyle name="Normal 2 5 5 3 6 2" xfId="15742" xr:uid="{00000000-0005-0000-0000-0000E80F0000}"/>
    <cellStyle name="Normal 2 5 5 3 7" xfId="13112" xr:uid="{00000000-0005-0000-0000-0000E90F0000}"/>
    <cellStyle name="Normal 2 5 5 3 7 2" xfId="21150" xr:uid="{00000000-0005-0000-0000-0000E90F0000}"/>
    <cellStyle name="Normal 2 5 5 3 8" xfId="6054" xr:uid="{00000000-0005-0000-0000-0000DD0F0000}"/>
    <cellStyle name="Normal 2 5 5 3 9" xfId="14134" xr:uid="{00000000-0005-0000-0000-0000DD0F0000}"/>
    <cellStyle name="Normal 2 5 5 4" xfId="1429" xr:uid="{00000000-0005-0000-0000-00002B0A0000}"/>
    <cellStyle name="Normal 2 5 5 4 2" xfId="3078" xr:uid="{00000000-0005-0000-0000-00002C0A0000}"/>
    <cellStyle name="Normal 2 5 5 4 2 2" xfId="9537" xr:uid="{00000000-0005-0000-0000-0000EB0F0000}"/>
    <cellStyle name="Normal 2 5 5 4 2 3" xfId="17615" xr:uid="{00000000-0005-0000-0000-0000EB0F0000}"/>
    <cellStyle name="Normal 2 5 5 4 3" xfId="4741" xr:uid="{00000000-0005-0000-0000-00002D0A0000}"/>
    <cellStyle name="Normal 2 5 5 4 3 2" xfId="11128" xr:uid="{00000000-0005-0000-0000-0000EC0F0000}"/>
    <cellStyle name="Normal 2 5 5 4 3 3" xfId="19206" xr:uid="{00000000-0005-0000-0000-0000EC0F0000}"/>
    <cellStyle name="Normal 2 5 5 4 4" xfId="7942" xr:uid="{00000000-0005-0000-0000-0000ED0F0000}"/>
    <cellStyle name="Normal 2 5 5 4 4 2" xfId="16020" xr:uid="{00000000-0005-0000-0000-0000ED0F0000}"/>
    <cellStyle name="Normal 2 5 5 4 5" xfId="12734" xr:uid="{00000000-0005-0000-0000-0000EE0F0000}"/>
    <cellStyle name="Normal 2 5 5 4 5 2" xfId="20798" xr:uid="{00000000-0005-0000-0000-0000EE0F0000}"/>
    <cellStyle name="Normal 2 5 5 4 6" xfId="6332" xr:uid="{00000000-0005-0000-0000-0000EA0F0000}"/>
    <cellStyle name="Normal 2 5 5 4 7" xfId="14412" xr:uid="{00000000-0005-0000-0000-0000EA0F0000}"/>
    <cellStyle name="Normal 2 5 5 5" xfId="1955" xr:uid="{00000000-0005-0000-0000-00002E0A0000}"/>
    <cellStyle name="Normal 2 5 5 5 2" xfId="3605" xr:uid="{00000000-0005-0000-0000-00002F0A0000}"/>
    <cellStyle name="Normal 2 5 5 5 2 2" xfId="10064" xr:uid="{00000000-0005-0000-0000-0000F00F0000}"/>
    <cellStyle name="Normal 2 5 5 5 2 3" xfId="18142" xr:uid="{00000000-0005-0000-0000-0000F00F0000}"/>
    <cellStyle name="Normal 2 5 5 5 3" xfId="5268" xr:uid="{00000000-0005-0000-0000-0000300A0000}"/>
    <cellStyle name="Normal 2 5 5 5 3 2" xfId="11655" xr:uid="{00000000-0005-0000-0000-0000F10F0000}"/>
    <cellStyle name="Normal 2 5 5 5 3 3" xfId="19733" xr:uid="{00000000-0005-0000-0000-0000F10F0000}"/>
    <cellStyle name="Normal 2 5 5 5 4" xfId="8469" xr:uid="{00000000-0005-0000-0000-0000F20F0000}"/>
    <cellStyle name="Normal 2 5 5 5 4 2" xfId="16547" xr:uid="{00000000-0005-0000-0000-0000F20F0000}"/>
    <cellStyle name="Normal 2 5 5 5 5" xfId="6859" xr:uid="{00000000-0005-0000-0000-0000EF0F0000}"/>
    <cellStyle name="Normal 2 5 5 5 6" xfId="14939" xr:uid="{00000000-0005-0000-0000-0000EF0F0000}"/>
    <cellStyle name="Normal 2 5 5 6" xfId="2534" xr:uid="{00000000-0005-0000-0000-0000310A0000}"/>
    <cellStyle name="Normal 2 5 5 6 2" xfId="9047" xr:uid="{00000000-0005-0000-0000-0000F30F0000}"/>
    <cellStyle name="Normal 2 5 5 6 3" xfId="17125" xr:uid="{00000000-0005-0000-0000-0000F30F0000}"/>
    <cellStyle name="Normal 2 5 5 7" xfId="4214" xr:uid="{00000000-0005-0000-0000-0000320A0000}"/>
    <cellStyle name="Normal 2 5 5 7 2" xfId="10601" xr:uid="{00000000-0005-0000-0000-0000F40F0000}"/>
    <cellStyle name="Normal 2 5 5 7 3" xfId="18679" xr:uid="{00000000-0005-0000-0000-0000F40F0000}"/>
    <cellStyle name="Normal 2 5 5 8" xfId="7415" xr:uid="{00000000-0005-0000-0000-0000F50F0000}"/>
    <cellStyle name="Normal 2 5 5 8 2" xfId="15493" xr:uid="{00000000-0005-0000-0000-0000F50F0000}"/>
    <cellStyle name="Normal 2 5 5 9" xfId="12239" xr:uid="{00000000-0005-0000-0000-0000F60F0000}"/>
    <cellStyle name="Normal 2 5 5 9 2" xfId="20313" xr:uid="{00000000-0005-0000-0000-0000F60F0000}"/>
    <cellStyle name="Normal 2 5 6" xfId="503" xr:uid="{00000000-0005-0000-0000-0000F7010000}"/>
    <cellStyle name="Normal 2 5 6 10" xfId="13632" xr:uid="{00000000-0005-0000-0000-0000F80F0000}"/>
    <cellStyle name="Normal 2 5 6 10 2" xfId="21629" xr:uid="{00000000-0005-0000-0000-0000F80F0000}"/>
    <cellStyle name="Normal 2 5 6 11" xfId="5806" xr:uid="{00000000-0005-0000-0000-0000F70F0000}"/>
    <cellStyle name="Normal 2 5 6 12" xfId="13886" xr:uid="{00000000-0005-0000-0000-0000F70F0000}"/>
    <cellStyle name="Normal 2 5 6 2" xfId="957" xr:uid="{00000000-0005-0000-0000-0000340A0000}"/>
    <cellStyle name="Normal 2 5 6 2 10" xfId="13990" xr:uid="{00000000-0005-0000-0000-0000F90F0000}"/>
    <cellStyle name="Normal 2 5 6 2 2" xfId="1166" xr:uid="{00000000-0005-0000-0000-0000350A0000}"/>
    <cellStyle name="Normal 2 5 6 2 2 2" xfId="1824" xr:uid="{00000000-0005-0000-0000-0000360A0000}"/>
    <cellStyle name="Normal 2 5 6 2 2 2 2" xfId="3474" xr:uid="{00000000-0005-0000-0000-0000370A0000}"/>
    <cellStyle name="Normal 2 5 6 2 2 2 2 2" xfId="9933" xr:uid="{00000000-0005-0000-0000-0000FC0F0000}"/>
    <cellStyle name="Normal 2 5 6 2 2 2 2 3" xfId="18011" xr:uid="{00000000-0005-0000-0000-0000FC0F0000}"/>
    <cellStyle name="Normal 2 5 6 2 2 2 3" xfId="5137" xr:uid="{00000000-0005-0000-0000-0000380A0000}"/>
    <cellStyle name="Normal 2 5 6 2 2 2 3 2" xfId="11524" xr:uid="{00000000-0005-0000-0000-0000FD0F0000}"/>
    <cellStyle name="Normal 2 5 6 2 2 2 3 3" xfId="19602" xr:uid="{00000000-0005-0000-0000-0000FD0F0000}"/>
    <cellStyle name="Normal 2 5 6 2 2 2 4" xfId="8338" xr:uid="{00000000-0005-0000-0000-0000FE0F0000}"/>
    <cellStyle name="Normal 2 5 6 2 2 2 4 2" xfId="16416" xr:uid="{00000000-0005-0000-0000-0000FE0F0000}"/>
    <cellStyle name="Normal 2 5 6 2 2 2 5" xfId="6728" xr:uid="{00000000-0005-0000-0000-0000FB0F0000}"/>
    <cellStyle name="Normal 2 5 6 2 2 2 6" xfId="14808" xr:uid="{00000000-0005-0000-0000-0000FB0F0000}"/>
    <cellStyle name="Normal 2 5 6 2 2 3" xfId="2351" xr:uid="{00000000-0005-0000-0000-0000390A0000}"/>
    <cellStyle name="Normal 2 5 6 2 2 3 2" xfId="4001" xr:uid="{00000000-0005-0000-0000-00003A0A0000}"/>
    <cellStyle name="Normal 2 5 6 2 2 3 2 2" xfId="10460" xr:uid="{00000000-0005-0000-0000-000000100000}"/>
    <cellStyle name="Normal 2 5 6 2 2 3 2 3" xfId="18538" xr:uid="{00000000-0005-0000-0000-000000100000}"/>
    <cellStyle name="Normal 2 5 6 2 2 3 3" xfId="5664" xr:uid="{00000000-0005-0000-0000-00003B0A0000}"/>
    <cellStyle name="Normal 2 5 6 2 2 3 3 2" xfId="12051" xr:uid="{00000000-0005-0000-0000-000001100000}"/>
    <cellStyle name="Normal 2 5 6 2 2 3 3 3" xfId="20129" xr:uid="{00000000-0005-0000-0000-000001100000}"/>
    <cellStyle name="Normal 2 5 6 2 2 3 4" xfId="8865" xr:uid="{00000000-0005-0000-0000-000002100000}"/>
    <cellStyle name="Normal 2 5 6 2 2 3 4 2" xfId="16943" xr:uid="{00000000-0005-0000-0000-000002100000}"/>
    <cellStyle name="Normal 2 5 6 2 2 3 5" xfId="7255" xr:uid="{00000000-0005-0000-0000-0000FF0F0000}"/>
    <cellStyle name="Normal 2 5 6 2 2 3 6" xfId="15335" xr:uid="{00000000-0005-0000-0000-0000FF0F0000}"/>
    <cellStyle name="Normal 2 5 6 2 2 4" xfId="2917" xr:uid="{00000000-0005-0000-0000-00003C0A0000}"/>
    <cellStyle name="Normal 2 5 6 2 2 4 2" xfId="9406" xr:uid="{00000000-0005-0000-0000-000003100000}"/>
    <cellStyle name="Normal 2 5 6 2 2 4 3" xfId="17484" xr:uid="{00000000-0005-0000-0000-000003100000}"/>
    <cellStyle name="Normal 2 5 6 2 2 5" xfId="4610" xr:uid="{00000000-0005-0000-0000-00003D0A0000}"/>
    <cellStyle name="Normal 2 5 6 2 2 5 2" xfId="10997" xr:uid="{00000000-0005-0000-0000-000004100000}"/>
    <cellStyle name="Normal 2 5 6 2 2 5 3" xfId="19075" xr:uid="{00000000-0005-0000-0000-000004100000}"/>
    <cellStyle name="Normal 2 5 6 2 2 6" xfId="7811" xr:uid="{00000000-0005-0000-0000-000005100000}"/>
    <cellStyle name="Normal 2 5 6 2 2 6 2" xfId="15889" xr:uid="{00000000-0005-0000-0000-000005100000}"/>
    <cellStyle name="Normal 2 5 6 2 2 7" xfId="13113" xr:uid="{00000000-0005-0000-0000-000006100000}"/>
    <cellStyle name="Normal 2 5 6 2 2 7 2" xfId="21151" xr:uid="{00000000-0005-0000-0000-000006100000}"/>
    <cellStyle name="Normal 2 5 6 2 2 8" xfId="6201" xr:uid="{00000000-0005-0000-0000-0000FA0F0000}"/>
    <cellStyle name="Normal 2 5 6 2 2 9" xfId="14281" xr:uid="{00000000-0005-0000-0000-0000FA0F0000}"/>
    <cellStyle name="Normal 2 5 6 2 3" xfId="1534" xr:uid="{00000000-0005-0000-0000-00003E0A0000}"/>
    <cellStyle name="Normal 2 5 6 2 3 2" xfId="3183" xr:uid="{00000000-0005-0000-0000-00003F0A0000}"/>
    <cellStyle name="Normal 2 5 6 2 3 2 2" xfId="9642" xr:uid="{00000000-0005-0000-0000-000008100000}"/>
    <cellStyle name="Normal 2 5 6 2 3 2 3" xfId="17720" xr:uid="{00000000-0005-0000-0000-000008100000}"/>
    <cellStyle name="Normal 2 5 6 2 3 3" xfId="4846" xr:uid="{00000000-0005-0000-0000-0000400A0000}"/>
    <cellStyle name="Normal 2 5 6 2 3 3 2" xfId="11233" xr:uid="{00000000-0005-0000-0000-000009100000}"/>
    <cellStyle name="Normal 2 5 6 2 3 3 3" xfId="19311" xr:uid="{00000000-0005-0000-0000-000009100000}"/>
    <cellStyle name="Normal 2 5 6 2 3 4" xfId="8047" xr:uid="{00000000-0005-0000-0000-00000A100000}"/>
    <cellStyle name="Normal 2 5 6 2 3 4 2" xfId="16125" xr:uid="{00000000-0005-0000-0000-00000A100000}"/>
    <cellStyle name="Normal 2 5 6 2 3 5" xfId="6437" xr:uid="{00000000-0005-0000-0000-000007100000}"/>
    <cellStyle name="Normal 2 5 6 2 3 6" xfId="14517" xr:uid="{00000000-0005-0000-0000-000007100000}"/>
    <cellStyle name="Normal 2 5 6 2 4" xfId="2060" xr:uid="{00000000-0005-0000-0000-0000410A0000}"/>
    <cellStyle name="Normal 2 5 6 2 4 2" xfId="3710" xr:uid="{00000000-0005-0000-0000-0000420A0000}"/>
    <cellStyle name="Normal 2 5 6 2 4 2 2" xfId="10169" xr:uid="{00000000-0005-0000-0000-00000C100000}"/>
    <cellStyle name="Normal 2 5 6 2 4 2 3" xfId="18247" xr:uid="{00000000-0005-0000-0000-00000C100000}"/>
    <cellStyle name="Normal 2 5 6 2 4 3" xfId="5373" xr:uid="{00000000-0005-0000-0000-0000430A0000}"/>
    <cellStyle name="Normal 2 5 6 2 4 3 2" xfId="11760" xr:uid="{00000000-0005-0000-0000-00000D100000}"/>
    <cellStyle name="Normal 2 5 6 2 4 3 3" xfId="19838" xr:uid="{00000000-0005-0000-0000-00000D100000}"/>
    <cellStyle name="Normal 2 5 6 2 4 4" xfId="8574" xr:uid="{00000000-0005-0000-0000-00000E100000}"/>
    <cellStyle name="Normal 2 5 6 2 4 4 2" xfId="16652" xr:uid="{00000000-0005-0000-0000-00000E100000}"/>
    <cellStyle name="Normal 2 5 6 2 4 5" xfId="6964" xr:uid="{00000000-0005-0000-0000-00000B100000}"/>
    <cellStyle name="Normal 2 5 6 2 4 6" xfId="15044" xr:uid="{00000000-0005-0000-0000-00000B100000}"/>
    <cellStyle name="Normal 2 5 6 2 5" xfId="2722" xr:uid="{00000000-0005-0000-0000-0000440A0000}"/>
    <cellStyle name="Normal 2 5 6 2 5 2" xfId="9211" xr:uid="{00000000-0005-0000-0000-00000F100000}"/>
    <cellStyle name="Normal 2 5 6 2 5 3" xfId="17289" xr:uid="{00000000-0005-0000-0000-00000F100000}"/>
    <cellStyle name="Normal 2 5 6 2 6" xfId="4319" xr:uid="{00000000-0005-0000-0000-0000450A0000}"/>
    <cellStyle name="Normal 2 5 6 2 6 2" xfId="10706" xr:uid="{00000000-0005-0000-0000-000010100000}"/>
    <cellStyle name="Normal 2 5 6 2 6 3" xfId="18784" xr:uid="{00000000-0005-0000-0000-000010100000}"/>
    <cellStyle name="Normal 2 5 6 2 7" xfId="7520" xr:uid="{00000000-0005-0000-0000-000011100000}"/>
    <cellStyle name="Normal 2 5 6 2 7 2" xfId="15598" xr:uid="{00000000-0005-0000-0000-000011100000}"/>
    <cellStyle name="Normal 2 5 6 2 8" xfId="12521" xr:uid="{00000000-0005-0000-0000-000012100000}"/>
    <cellStyle name="Normal 2 5 6 2 8 2" xfId="20590" xr:uid="{00000000-0005-0000-0000-000012100000}"/>
    <cellStyle name="Normal 2 5 6 2 9" xfId="5910" xr:uid="{00000000-0005-0000-0000-0000F90F0000}"/>
    <cellStyle name="Normal 2 5 6 3" xfId="1026" xr:uid="{00000000-0005-0000-0000-0000460A0000}"/>
    <cellStyle name="Normal 2 5 6 3 2" xfId="1678" xr:uid="{00000000-0005-0000-0000-0000470A0000}"/>
    <cellStyle name="Normal 2 5 6 3 2 2" xfId="3328" xr:uid="{00000000-0005-0000-0000-0000480A0000}"/>
    <cellStyle name="Normal 2 5 6 3 2 2 2" xfId="9787" xr:uid="{00000000-0005-0000-0000-000015100000}"/>
    <cellStyle name="Normal 2 5 6 3 2 2 3" xfId="17865" xr:uid="{00000000-0005-0000-0000-000015100000}"/>
    <cellStyle name="Normal 2 5 6 3 2 3" xfId="4991" xr:uid="{00000000-0005-0000-0000-0000490A0000}"/>
    <cellStyle name="Normal 2 5 6 3 2 3 2" xfId="11378" xr:uid="{00000000-0005-0000-0000-000016100000}"/>
    <cellStyle name="Normal 2 5 6 3 2 3 3" xfId="19456" xr:uid="{00000000-0005-0000-0000-000016100000}"/>
    <cellStyle name="Normal 2 5 6 3 2 4" xfId="8192" xr:uid="{00000000-0005-0000-0000-000017100000}"/>
    <cellStyle name="Normal 2 5 6 3 2 4 2" xfId="16270" xr:uid="{00000000-0005-0000-0000-000017100000}"/>
    <cellStyle name="Normal 2 5 6 3 2 5" xfId="6582" xr:uid="{00000000-0005-0000-0000-000014100000}"/>
    <cellStyle name="Normal 2 5 6 3 2 6" xfId="14662" xr:uid="{00000000-0005-0000-0000-000014100000}"/>
    <cellStyle name="Normal 2 5 6 3 3" xfId="2205" xr:uid="{00000000-0005-0000-0000-00004A0A0000}"/>
    <cellStyle name="Normal 2 5 6 3 3 2" xfId="3855" xr:uid="{00000000-0005-0000-0000-00004B0A0000}"/>
    <cellStyle name="Normal 2 5 6 3 3 2 2" xfId="10314" xr:uid="{00000000-0005-0000-0000-000019100000}"/>
    <cellStyle name="Normal 2 5 6 3 3 2 3" xfId="18392" xr:uid="{00000000-0005-0000-0000-000019100000}"/>
    <cellStyle name="Normal 2 5 6 3 3 3" xfId="5518" xr:uid="{00000000-0005-0000-0000-00004C0A0000}"/>
    <cellStyle name="Normal 2 5 6 3 3 3 2" xfId="11905" xr:uid="{00000000-0005-0000-0000-00001A100000}"/>
    <cellStyle name="Normal 2 5 6 3 3 3 3" xfId="19983" xr:uid="{00000000-0005-0000-0000-00001A100000}"/>
    <cellStyle name="Normal 2 5 6 3 3 4" xfId="8719" xr:uid="{00000000-0005-0000-0000-00001B100000}"/>
    <cellStyle name="Normal 2 5 6 3 3 4 2" xfId="16797" xr:uid="{00000000-0005-0000-0000-00001B100000}"/>
    <cellStyle name="Normal 2 5 6 3 3 5" xfId="7109" xr:uid="{00000000-0005-0000-0000-000018100000}"/>
    <cellStyle name="Normal 2 5 6 3 3 6" xfId="15189" xr:uid="{00000000-0005-0000-0000-000018100000}"/>
    <cellStyle name="Normal 2 5 6 3 4" xfId="2791" xr:uid="{00000000-0005-0000-0000-00004D0A0000}"/>
    <cellStyle name="Normal 2 5 6 3 4 2" xfId="9280" xr:uid="{00000000-0005-0000-0000-00001C100000}"/>
    <cellStyle name="Normal 2 5 6 3 4 3" xfId="17358" xr:uid="{00000000-0005-0000-0000-00001C100000}"/>
    <cellStyle name="Normal 2 5 6 3 5" xfId="4464" xr:uid="{00000000-0005-0000-0000-00004E0A0000}"/>
    <cellStyle name="Normal 2 5 6 3 5 2" xfId="10851" xr:uid="{00000000-0005-0000-0000-00001D100000}"/>
    <cellStyle name="Normal 2 5 6 3 5 3" xfId="18929" xr:uid="{00000000-0005-0000-0000-00001D100000}"/>
    <cellStyle name="Normal 2 5 6 3 6" xfId="7665" xr:uid="{00000000-0005-0000-0000-00001E100000}"/>
    <cellStyle name="Normal 2 5 6 3 6 2" xfId="15743" xr:uid="{00000000-0005-0000-0000-00001E100000}"/>
    <cellStyle name="Normal 2 5 6 3 7" xfId="13114" xr:uid="{00000000-0005-0000-0000-00001F100000}"/>
    <cellStyle name="Normal 2 5 6 3 7 2" xfId="21152" xr:uid="{00000000-0005-0000-0000-00001F100000}"/>
    <cellStyle name="Normal 2 5 6 3 8" xfId="6055" xr:uid="{00000000-0005-0000-0000-000013100000}"/>
    <cellStyle name="Normal 2 5 6 3 9" xfId="14135" xr:uid="{00000000-0005-0000-0000-000013100000}"/>
    <cellStyle name="Normal 2 5 6 4" xfId="1430" xr:uid="{00000000-0005-0000-0000-00004F0A0000}"/>
    <cellStyle name="Normal 2 5 6 4 2" xfId="3079" xr:uid="{00000000-0005-0000-0000-0000500A0000}"/>
    <cellStyle name="Normal 2 5 6 4 2 2" xfId="9538" xr:uid="{00000000-0005-0000-0000-000021100000}"/>
    <cellStyle name="Normal 2 5 6 4 2 3" xfId="17616" xr:uid="{00000000-0005-0000-0000-000021100000}"/>
    <cellStyle name="Normal 2 5 6 4 3" xfId="4742" xr:uid="{00000000-0005-0000-0000-0000510A0000}"/>
    <cellStyle name="Normal 2 5 6 4 3 2" xfId="11129" xr:uid="{00000000-0005-0000-0000-000022100000}"/>
    <cellStyle name="Normal 2 5 6 4 3 3" xfId="19207" xr:uid="{00000000-0005-0000-0000-000022100000}"/>
    <cellStyle name="Normal 2 5 6 4 4" xfId="7943" xr:uid="{00000000-0005-0000-0000-000023100000}"/>
    <cellStyle name="Normal 2 5 6 4 4 2" xfId="16021" xr:uid="{00000000-0005-0000-0000-000023100000}"/>
    <cellStyle name="Normal 2 5 6 4 5" xfId="12735" xr:uid="{00000000-0005-0000-0000-000024100000}"/>
    <cellStyle name="Normal 2 5 6 4 5 2" xfId="20799" xr:uid="{00000000-0005-0000-0000-000024100000}"/>
    <cellStyle name="Normal 2 5 6 4 6" xfId="6333" xr:uid="{00000000-0005-0000-0000-000020100000}"/>
    <cellStyle name="Normal 2 5 6 4 7" xfId="14413" xr:uid="{00000000-0005-0000-0000-000020100000}"/>
    <cellStyle name="Normal 2 5 6 5" xfId="1956" xr:uid="{00000000-0005-0000-0000-0000520A0000}"/>
    <cellStyle name="Normal 2 5 6 5 2" xfId="3606" xr:uid="{00000000-0005-0000-0000-0000530A0000}"/>
    <cellStyle name="Normal 2 5 6 5 2 2" xfId="10065" xr:uid="{00000000-0005-0000-0000-000026100000}"/>
    <cellStyle name="Normal 2 5 6 5 2 3" xfId="18143" xr:uid="{00000000-0005-0000-0000-000026100000}"/>
    <cellStyle name="Normal 2 5 6 5 3" xfId="5269" xr:uid="{00000000-0005-0000-0000-0000540A0000}"/>
    <cellStyle name="Normal 2 5 6 5 3 2" xfId="11656" xr:uid="{00000000-0005-0000-0000-000027100000}"/>
    <cellStyle name="Normal 2 5 6 5 3 3" xfId="19734" xr:uid="{00000000-0005-0000-0000-000027100000}"/>
    <cellStyle name="Normal 2 5 6 5 4" xfId="8470" xr:uid="{00000000-0005-0000-0000-000028100000}"/>
    <cellStyle name="Normal 2 5 6 5 4 2" xfId="16548" xr:uid="{00000000-0005-0000-0000-000028100000}"/>
    <cellStyle name="Normal 2 5 6 5 5" xfId="6860" xr:uid="{00000000-0005-0000-0000-000025100000}"/>
    <cellStyle name="Normal 2 5 6 5 6" xfId="14940" xr:uid="{00000000-0005-0000-0000-000025100000}"/>
    <cellStyle name="Normal 2 5 6 6" xfId="2535" xr:uid="{00000000-0005-0000-0000-0000550A0000}"/>
    <cellStyle name="Normal 2 5 6 6 2" xfId="9048" xr:uid="{00000000-0005-0000-0000-000029100000}"/>
    <cellStyle name="Normal 2 5 6 6 3" xfId="17126" xr:uid="{00000000-0005-0000-0000-000029100000}"/>
    <cellStyle name="Normal 2 5 6 7" xfId="4215" xr:uid="{00000000-0005-0000-0000-0000560A0000}"/>
    <cellStyle name="Normal 2 5 6 7 2" xfId="10602" xr:uid="{00000000-0005-0000-0000-00002A100000}"/>
    <cellStyle name="Normal 2 5 6 7 3" xfId="18680" xr:uid="{00000000-0005-0000-0000-00002A100000}"/>
    <cellStyle name="Normal 2 5 6 8" xfId="7416" xr:uid="{00000000-0005-0000-0000-00002B100000}"/>
    <cellStyle name="Normal 2 5 6 8 2" xfId="15494" xr:uid="{00000000-0005-0000-0000-00002B100000}"/>
    <cellStyle name="Normal 2 5 6 9" xfId="12240" xr:uid="{00000000-0005-0000-0000-00002C100000}"/>
    <cellStyle name="Normal 2 5 6 9 2" xfId="20314" xr:uid="{00000000-0005-0000-0000-00002C100000}"/>
    <cellStyle name="Normal 2 5 7" xfId="504" xr:uid="{00000000-0005-0000-0000-0000F8010000}"/>
    <cellStyle name="Normal 2 5 7 10" xfId="5807" xr:uid="{00000000-0005-0000-0000-00002D100000}"/>
    <cellStyle name="Normal 2 5 7 11" xfId="13887" xr:uid="{00000000-0005-0000-0000-00002D100000}"/>
    <cellStyle name="Normal 2 5 7 2" xfId="1027" xr:uid="{00000000-0005-0000-0000-0000580A0000}"/>
    <cellStyle name="Normal 2 5 7 2 2" xfId="1679" xr:uid="{00000000-0005-0000-0000-0000590A0000}"/>
    <cellStyle name="Normal 2 5 7 2 2 2" xfId="3329" xr:uid="{00000000-0005-0000-0000-00005A0A0000}"/>
    <cellStyle name="Normal 2 5 7 2 2 2 2" xfId="9788" xr:uid="{00000000-0005-0000-0000-000030100000}"/>
    <cellStyle name="Normal 2 5 7 2 2 2 3" xfId="17866" xr:uid="{00000000-0005-0000-0000-000030100000}"/>
    <cellStyle name="Normal 2 5 7 2 2 3" xfId="4992" xr:uid="{00000000-0005-0000-0000-00005B0A0000}"/>
    <cellStyle name="Normal 2 5 7 2 2 3 2" xfId="11379" xr:uid="{00000000-0005-0000-0000-000031100000}"/>
    <cellStyle name="Normal 2 5 7 2 2 3 3" xfId="19457" xr:uid="{00000000-0005-0000-0000-000031100000}"/>
    <cellStyle name="Normal 2 5 7 2 2 4" xfId="8193" xr:uid="{00000000-0005-0000-0000-000032100000}"/>
    <cellStyle name="Normal 2 5 7 2 2 4 2" xfId="16271" xr:uid="{00000000-0005-0000-0000-000032100000}"/>
    <cellStyle name="Normal 2 5 7 2 2 5" xfId="6583" xr:uid="{00000000-0005-0000-0000-00002F100000}"/>
    <cellStyle name="Normal 2 5 7 2 2 6" xfId="14663" xr:uid="{00000000-0005-0000-0000-00002F100000}"/>
    <cellStyle name="Normal 2 5 7 2 3" xfId="2206" xr:uid="{00000000-0005-0000-0000-00005C0A0000}"/>
    <cellStyle name="Normal 2 5 7 2 3 2" xfId="3856" xr:uid="{00000000-0005-0000-0000-00005D0A0000}"/>
    <cellStyle name="Normal 2 5 7 2 3 2 2" xfId="10315" xr:uid="{00000000-0005-0000-0000-000034100000}"/>
    <cellStyle name="Normal 2 5 7 2 3 2 3" xfId="18393" xr:uid="{00000000-0005-0000-0000-000034100000}"/>
    <cellStyle name="Normal 2 5 7 2 3 3" xfId="5519" xr:uid="{00000000-0005-0000-0000-00005E0A0000}"/>
    <cellStyle name="Normal 2 5 7 2 3 3 2" xfId="11906" xr:uid="{00000000-0005-0000-0000-000035100000}"/>
    <cellStyle name="Normal 2 5 7 2 3 3 3" xfId="19984" xr:uid="{00000000-0005-0000-0000-000035100000}"/>
    <cellStyle name="Normal 2 5 7 2 3 4" xfId="8720" xr:uid="{00000000-0005-0000-0000-000036100000}"/>
    <cellStyle name="Normal 2 5 7 2 3 4 2" xfId="16798" xr:uid="{00000000-0005-0000-0000-000036100000}"/>
    <cellStyle name="Normal 2 5 7 2 3 5" xfId="7110" xr:uid="{00000000-0005-0000-0000-000033100000}"/>
    <cellStyle name="Normal 2 5 7 2 3 6" xfId="15190" xr:uid="{00000000-0005-0000-0000-000033100000}"/>
    <cellStyle name="Normal 2 5 7 2 4" xfId="2792" xr:uid="{00000000-0005-0000-0000-00005F0A0000}"/>
    <cellStyle name="Normal 2 5 7 2 4 2" xfId="9281" xr:uid="{00000000-0005-0000-0000-000037100000}"/>
    <cellStyle name="Normal 2 5 7 2 4 3" xfId="17359" xr:uid="{00000000-0005-0000-0000-000037100000}"/>
    <cellStyle name="Normal 2 5 7 2 5" xfId="4465" xr:uid="{00000000-0005-0000-0000-0000600A0000}"/>
    <cellStyle name="Normal 2 5 7 2 5 2" xfId="10852" xr:uid="{00000000-0005-0000-0000-000038100000}"/>
    <cellStyle name="Normal 2 5 7 2 5 3" xfId="18930" xr:uid="{00000000-0005-0000-0000-000038100000}"/>
    <cellStyle name="Normal 2 5 7 2 6" xfId="7666" xr:uid="{00000000-0005-0000-0000-000039100000}"/>
    <cellStyle name="Normal 2 5 7 2 6 2" xfId="15744" xr:uid="{00000000-0005-0000-0000-000039100000}"/>
    <cellStyle name="Normal 2 5 7 2 7" xfId="12736" xr:uid="{00000000-0005-0000-0000-00003A100000}"/>
    <cellStyle name="Normal 2 5 7 2 7 2" xfId="20800" xr:uid="{00000000-0005-0000-0000-00003A100000}"/>
    <cellStyle name="Normal 2 5 7 2 8" xfId="6056" xr:uid="{00000000-0005-0000-0000-00002E100000}"/>
    <cellStyle name="Normal 2 5 7 2 9" xfId="14136" xr:uid="{00000000-0005-0000-0000-00002E100000}"/>
    <cellStyle name="Normal 2 5 7 3" xfId="1431" xr:uid="{00000000-0005-0000-0000-0000610A0000}"/>
    <cellStyle name="Normal 2 5 7 3 2" xfId="3080" xr:uid="{00000000-0005-0000-0000-0000620A0000}"/>
    <cellStyle name="Normal 2 5 7 3 2 2" xfId="9539" xr:uid="{00000000-0005-0000-0000-00003C100000}"/>
    <cellStyle name="Normal 2 5 7 3 2 3" xfId="17617" xr:uid="{00000000-0005-0000-0000-00003C100000}"/>
    <cellStyle name="Normal 2 5 7 3 3" xfId="4743" xr:uid="{00000000-0005-0000-0000-0000630A0000}"/>
    <cellStyle name="Normal 2 5 7 3 3 2" xfId="11130" xr:uid="{00000000-0005-0000-0000-00003D100000}"/>
    <cellStyle name="Normal 2 5 7 3 3 3" xfId="19208" xr:uid="{00000000-0005-0000-0000-00003D100000}"/>
    <cellStyle name="Normal 2 5 7 3 4" xfId="7944" xr:uid="{00000000-0005-0000-0000-00003E100000}"/>
    <cellStyle name="Normal 2 5 7 3 4 2" xfId="16022" xr:uid="{00000000-0005-0000-0000-00003E100000}"/>
    <cellStyle name="Normal 2 5 7 3 5" xfId="6334" xr:uid="{00000000-0005-0000-0000-00003B100000}"/>
    <cellStyle name="Normal 2 5 7 3 6" xfId="14414" xr:uid="{00000000-0005-0000-0000-00003B100000}"/>
    <cellStyle name="Normal 2 5 7 4" xfId="1957" xr:uid="{00000000-0005-0000-0000-0000640A0000}"/>
    <cellStyle name="Normal 2 5 7 4 2" xfId="3607" xr:uid="{00000000-0005-0000-0000-0000650A0000}"/>
    <cellStyle name="Normal 2 5 7 4 2 2" xfId="10066" xr:uid="{00000000-0005-0000-0000-000040100000}"/>
    <cellStyle name="Normal 2 5 7 4 2 3" xfId="18144" xr:uid="{00000000-0005-0000-0000-000040100000}"/>
    <cellStyle name="Normal 2 5 7 4 3" xfId="5270" xr:uid="{00000000-0005-0000-0000-0000660A0000}"/>
    <cellStyle name="Normal 2 5 7 4 3 2" xfId="11657" xr:uid="{00000000-0005-0000-0000-000041100000}"/>
    <cellStyle name="Normal 2 5 7 4 3 3" xfId="19735" xr:uid="{00000000-0005-0000-0000-000041100000}"/>
    <cellStyle name="Normal 2 5 7 4 4" xfId="8471" xr:uid="{00000000-0005-0000-0000-000042100000}"/>
    <cellStyle name="Normal 2 5 7 4 4 2" xfId="16549" xr:uid="{00000000-0005-0000-0000-000042100000}"/>
    <cellStyle name="Normal 2 5 7 4 5" xfId="6861" xr:uid="{00000000-0005-0000-0000-00003F100000}"/>
    <cellStyle name="Normal 2 5 7 4 6" xfId="14941" xr:uid="{00000000-0005-0000-0000-00003F100000}"/>
    <cellStyle name="Normal 2 5 7 5" xfId="2536" xr:uid="{00000000-0005-0000-0000-0000670A0000}"/>
    <cellStyle name="Normal 2 5 7 5 2" xfId="9049" xr:uid="{00000000-0005-0000-0000-000043100000}"/>
    <cellStyle name="Normal 2 5 7 5 3" xfId="17127" xr:uid="{00000000-0005-0000-0000-000043100000}"/>
    <cellStyle name="Normal 2 5 7 6" xfId="4216" xr:uid="{00000000-0005-0000-0000-0000680A0000}"/>
    <cellStyle name="Normal 2 5 7 6 2" xfId="10603" xr:uid="{00000000-0005-0000-0000-000044100000}"/>
    <cellStyle name="Normal 2 5 7 6 3" xfId="18681" xr:uid="{00000000-0005-0000-0000-000044100000}"/>
    <cellStyle name="Normal 2 5 7 7" xfId="7417" xr:uid="{00000000-0005-0000-0000-000045100000}"/>
    <cellStyle name="Normal 2 5 7 7 2" xfId="15495" xr:uid="{00000000-0005-0000-0000-000045100000}"/>
    <cellStyle name="Normal 2 5 7 8" xfId="12241" xr:uid="{00000000-0005-0000-0000-000046100000}"/>
    <cellStyle name="Normal 2 5 7 8 2" xfId="20315" xr:uid="{00000000-0005-0000-0000-000046100000}"/>
    <cellStyle name="Normal 2 5 7 9" xfId="13633" xr:uid="{00000000-0005-0000-0000-000047100000}"/>
    <cellStyle name="Normal 2 5 7 9 2" xfId="21630" xr:uid="{00000000-0005-0000-0000-000047100000}"/>
    <cellStyle name="Normal 2 5 8" xfId="505" xr:uid="{00000000-0005-0000-0000-0000F9010000}"/>
    <cellStyle name="Normal 2 5 8 10" xfId="5808" xr:uid="{00000000-0005-0000-0000-000048100000}"/>
    <cellStyle name="Normal 2 5 8 11" xfId="13888" xr:uid="{00000000-0005-0000-0000-000048100000}"/>
    <cellStyle name="Normal 2 5 8 2" xfId="1028" xr:uid="{00000000-0005-0000-0000-00006A0A0000}"/>
    <cellStyle name="Normal 2 5 8 2 2" xfId="1680" xr:uid="{00000000-0005-0000-0000-00006B0A0000}"/>
    <cellStyle name="Normal 2 5 8 2 2 2" xfId="3330" xr:uid="{00000000-0005-0000-0000-00006C0A0000}"/>
    <cellStyle name="Normal 2 5 8 2 2 2 2" xfId="9789" xr:uid="{00000000-0005-0000-0000-00004B100000}"/>
    <cellStyle name="Normal 2 5 8 2 2 2 3" xfId="17867" xr:uid="{00000000-0005-0000-0000-00004B100000}"/>
    <cellStyle name="Normal 2 5 8 2 2 3" xfId="4993" xr:uid="{00000000-0005-0000-0000-00006D0A0000}"/>
    <cellStyle name="Normal 2 5 8 2 2 3 2" xfId="11380" xr:uid="{00000000-0005-0000-0000-00004C100000}"/>
    <cellStyle name="Normal 2 5 8 2 2 3 3" xfId="19458" xr:uid="{00000000-0005-0000-0000-00004C100000}"/>
    <cellStyle name="Normal 2 5 8 2 2 4" xfId="8194" xr:uid="{00000000-0005-0000-0000-00004D100000}"/>
    <cellStyle name="Normal 2 5 8 2 2 4 2" xfId="16272" xr:uid="{00000000-0005-0000-0000-00004D100000}"/>
    <cellStyle name="Normal 2 5 8 2 2 5" xfId="6584" xr:uid="{00000000-0005-0000-0000-00004A100000}"/>
    <cellStyle name="Normal 2 5 8 2 2 6" xfId="14664" xr:uid="{00000000-0005-0000-0000-00004A100000}"/>
    <cellStyle name="Normal 2 5 8 2 3" xfId="2207" xr:uid="{00000000-0005-0000-0000-00006E0A0000}"/>
    <cellStyle name="Normal 2 5 8 2 3 2" xfId="3857" xr:uid="{00000000-0005-0000-0000-00006F0A0000}"/>
    <cellStyle name="Normal 2 5 8 2 3 2 2" xfId="10316" xr:uid="{00000000-0005-0000-0000-00004F100000}"/>
    <cellStyle name="Normal 2 5 8 2 3 2 3" xfId="18394" xr:uid="{00000000-0005-0000-0000-00004F100000}"/>
    <cellStyle name="Normal 2 5 8 2 3 3" xfId="5520" xr:uid="{00000000-0005-0000-0000-0000700A0000}"/>
    <cellStyle name="Normal 2 5 8 2 3 3 2" xfId="11907" xr:uid="{00000000-0005-0000-0000-000050100000}"/>
    <cellStyle name="Normal 2 5 8 2 3 3 3" xfId="19985" xr:uid="{00000000-0005-0000-0000-000050100000}"/>
    <cellStyle name="Normal 2 5 8 2 3 4" xfId="8721" xr:uid="{00000000-0005-0000-0000-000051100000}"/>
    <cellStyle name="Normal 2 5 8 2 3 4 2" xfId="16799" xr:uid="{00000000-0005-0000-0000-000051100000}"/>
    <cellStyle name="Normal 2 5 8 2 3 5" xfId="7111" xr:uid="{00000000-0005-0000-0000-00004E100000}"/>
    <cellStyle name="Normal 2 5 8 2 3 6" xfId="15191" xr:uid="{00000000-0005-0000-0000-00004E100000}"/>
    <cellStyle name="Normal 2 5 8 2 4" xfId="2793" xr:uid="{00000000-0005-0000-0000-0000710A0000}"/>
    <cellStyle name="Normal 2 5 8 2 4 2" xfId="9282" xr:uid="{00000000-0005-0000-0000-000052100000}"/>
    <cellStyle name="Normal 2 5 8 2 4 3" xfId="17360" xr:uid="{00000000-0005-0000-0000-000052100000}"/>
    <cellStyle name="Normal 2 5 8 2 5" xfId="4466" xr:uid="{00000000-0005-0000-0000-0000720A0000}"/>
    <cellStyle name="Normal 2 5 8 2 5 2" xfId="10853" xr:uid="{00000000-0005-0000-0000-000053100000}"/>
    <cellStyle name="Normal 2 5 8 2 5 3" xfId="18931" xr:uid="{00000000-0005-0000-0000-000053100000}"/>
    <cellStyle name="Normal 2 5 8 2 6" xfId="7667" xr:uid="{00000000-0005-0000-0000-000054100000}"/>
    <cellStyle name="Normal 2 5 8 2 6 2" xfId="15745" xr:uid="{00000000-0005-0000-0000-000054100000}"/>
    <cellStyle name="Normal 2 5 8 2 7" xfId="12737" xr:uid="{00000000-0005-0000-0000-000055100000}"/>
    <cellStyle name="Normal 2 5 8 2 7 2" xfId="20801" xr:uid="{00000000-0005-0000-0000-000055100000}"/>
    <cellStyle name="Normal 2 5 8 2 8" xfId="6057" xr:uid="{00000000-0005-0000-0000-000049100000}"/>
    <cellStyle name="Normal 2 5 8 2 9" xfId="14137" xr:uid="{00000000-0005-0000-0000-000049100000}"/>
    <cellStyle name="Normal 2 5 8 3" xfId="1432" xr:uid="{00000000-0005-0000-0000-0000730A0000}"/>
    <cellStyle name="Normal 2 5 8 3 2" xfId="3081" xr:uid="{00000000-0005-0000-0000-0000740A0000}"/>
    <cellStyle name="Normal 2 5 8 3 2 2" xfId="9540" xr:uid="{00000000-0005-0000-0000-000057100000}"/>
    <cellStyle name="Normal 2 5 8 3 2 3" xfId="17618" xr:uid="{00000000-0005-0000-0000-000057100000}"/>
    <cellStyle name="Normal 2 5 8 3 3" xfId="4744" xr:uid="{00000000-0005-0000-0000-0000750A0000}"/>
    <cellStyle name="Normal 2 5 8 3 3 2" xfId="11131" xr:uid="{00000000-0005-0000-0000-000058100000}"/>
    <cellStyle name="Normal 2 5 8 3 3 3" xfId="19209" xr:uid="{00000000-0005-0000-0000-000058100000}"/>
    <cellStyle name="Normal 2 5 8 3 4" xfId="7945" xr:uid="{00000000-0005-0000-0000-000059100000}"/>
    <cellStyle name="Normal 2 5 8 3 4 2" xfId="16023" xr:uid="{00000000-0005-0000-0000-000059100000}"/>
    <cellStyle name="Normal 2 5 8 3 5" xfId="6335" xr:uid="{00000000-0005-0000-0000-000056100000}"/>
    <cellStyle name="Normal 2 5 8 3 6" xfId="14415" xr:uid="{00000000-0005-0000-0000-000056100000}"/>
    <cellStyle name="Normal 2 5 8 4" xfId="1958" xr:uid="{00000000-0005-0000-0000-0000760A0000}"/>
    <cellStyle name="Normal 2 5 8 4 2" xfId="3608" xr:uid="{00000000-0005-0000-0000-0000770A0000}"/>
    <cellStyle name="Normal 2 5 8 4 2 2" xfId="10067" xr:uid="{00000000-0005-0000-0000-00005B100000}"/>
    <cellStyle name="Normal 2 5 8 4 2 3" xfId="18145" xr:uid="{00000000-0005-0000-0000-00005B100000}"/>
    <cellStyle name="Normal 2 5 8 4 3" xfId="5271" xr:uid="{00000000-0005-0000-0000-0000780A0000}"/>
    <cellStyle name="Normal 2 5 8 4 3 2" xfId="11658" xr:uid="{00000000-0005-0000-0000-00005C100000}"/>
    <cellStyle name="Normal 2 5 8 4 3 3" xfId="19736" xr:uid="{00000000-0005-0000-0000-00005C100000}"/>
    <cellStyle name="Normal 2 5 8 4 4" xfId="8472" xr:uid="{00000000-0005-0000-0000-00005D100000}"/>
    <cellStyle name="Normal 2 5 8 4 4 2" xfId="16550" xr:uid="{00000000-0005-0000-0000-00005D100000}"/>
    <cellStyle name="Normal 2 5 8 4 5" xfId="6862" xr:uid="{00000000-0005-0000-0000-00005A100000}"/>
    <cellStyle name="Normal 2 5 8 4 6" xfId="14942" xr:uid="{00000000-0005-0000-0000-00005A100000}"/>
    <cellStyle name="Normal 2 5 8 5" xfId="2537" xr:uid="{00000000-0005-0000-0000-0000790A0000}"/>
    <cellStyle name="Normal 2 5 8 5 2" xfId="9050" xr:uid="{00000000-0005-0000-0000-00005E100000}"/>
    <cellStyle name="Normal 2 5 8 5 3" xfId="17128" xr:uid="{00000000-0005-0000-0000-00005E100000}"/>
    <cellStyle name="Normal 2 5 8 6" xfId="4217" xr:uid="{00000000-0005-0000-0000-00007A0A0000}"/>
    <cellStyle name="Normal 2 5 8 6 2" xfId="10604" xr:uid="{00000000-0005-0000-0000-00005F100000}"/>
    <cellStyle name="Normal 2 5 8 6 3" xfId="18682" xr:uid="{00000000-0005-0000-0000-00005F100000}"/>
    <cellStyle name="Normal 2 5 8 7" xfId="7418" xr:uid="{00000000-0005-0000-0000-000060100000}"/>
    <cellStyle name="Normal 2 5 8 7 2" xfId="15496" xr:uid="{00000000-0005-0000-0000-000060100000}"/>
    <cellStyle name="Normal 2 5 8 8" xfId="12242" xr:uid="{00000000-0005-0000-0000-000061100000}"/>
    <cellStyle name="Normal 2 5 8 8 2" xfId="20316" xr:uid="{00000000-0005-0000-0000-000061100000}"/>
    <cellStyle name="Normal 2 5 8 9" xfId="13634" xr:uid="{00000000-0005-0000-0000-000062100000}"/>
    <cellStyle name="Normal 2 5 8 9 2" xfId="21631" xr:uid="{00000000-0005-0000-0000-000062100000}"/>
    <cellStyle name="Normal 2 5 9" xfId="506" xr:uid="{00000000-0005-0000-0000-0000FA010000}"/>
    <cellStyle name="Normal 2 5 9 10" xfId="13975" xr:uid="{00000000-0005-0000-0000-000063100000}"/>
    <cellStyle name="Normal 2 5 9 2" xfId="1519" xr:uid="{00000000-0005-0000-0000-00007C0A0000}"/>
    <cellStyle name="Normal 2 5 9 2 2" xfId="3168" xr:uid="{00000000-0005-0000-0000-00007D0A0000}"/>
    <cellStyle name="Normal 2 5 9 2 2 2" xfId="9627" xr:uid="{00000000-0005-0000-0000-000065100000}"/>
    <cellStyle name="Normal 2 5 9 2 2 3" xfId="17705" xr:uid="{00000000-0005-0000-0000-000065100000}"/>
    <cellStyle name="Normal 2 5 9 2 3" xfId="4831" xr:uid="{00000000-0005-0000-0000-00007E0A0000}"/>
    <cellStyle name="Normal 2 5 9 2 3 2" xfId="11218" xr:uid="{00000000-0005-0000-0000-000066100000}"/>
    <cellStyle name="Normal 2 5 9 2 3 3" xfId="19296" xr:uid="{00000000-0005-0000-0000-000066100000}"/>
    <cellStyle name="Normal 2 5 9 2 4" xfId="8032" xr:uid="{00000000-0005-0000-0000-000067100000}"/>
    <cellStyle name="Normal 2 5 9 2 4 2" xfId="16110" xr:uid="{00000000-0005-0000-0000-000067100000}"/>
    <cellStyle name="Normal 2 5 9 2 5" xfId="13115" xr:uid="{00000000-0005-0000-0000-000068100000}"/>
    <cellStyle name="Normal 2 5 9 2 5 2" xfId="21153" xr:uid="{00000000-0005-0000-0000-000068100000}"/>
    <cellStyle name="Normal 2 5 9 2 6" xfId="6422" xr:uid="{00000000-0005-0000-0000-000064100000}"/>
    <cellStyle name="Normal 2 5 9 2 7" xfId="14502" xr:uid="{00000000-0005-0000-0000-000064100000}"/>
    <cellStyle name="Normal 2 5 9 3" xfId="2045" xr:uid="{00000000-0005-0000-0000-00007F0A0000}"/>
    <cellStyle name="Normal 2 5 9 3 2" xfId="3695" xr:uid="{00000000-0005-0000-0000-0000800A0000}"/>
    <cellStyle name="Normal 2 5 9 3 2 2" xfId="10154" xr:uid="{00000000-0005-0000-0000-00006A100000}"/>
    <cellStyle name="Normal 2 5 9 3 2 3" xfId="18232" xr:uid="{00000000-0005-0000-0000-00006A100000}"/>
    <cellStyle name="Normal 2 5 9 3 3" xfId="5358" xr:uid="{00000000-0005-0000-0000-0000810A0000}"/>
    <cellStyle name="Normal 2 5 9 3 3 2" xfId="11745" xr:uid="{00000000-0005-0000-0000-00006B100000}"/>
    <cellStyle name="Normal 2 5 9 3 3 3" xfId="19823" xr:uid="{00000000-0005-0000-0000-00006B100000}"/>
    <cellStyle name="Normal 2 5 9 3 4" xfId="8559" xr:uid="{00000000-0005-0000-0000-00006C100000}"/>
    <cellStyle name="Normal 2 5 9 3 4 2" xfId="16637" xr:uid="{00000000-0005-0000-0000-00006C100000}"/>
    <cellStyle name="Normal 2 5 9 3 5" xfId="6949" xr:uid="{00000000-0005-0000-0000-000069100000}"/>
    <cellStyle name="Normal 2 5 9 3 6" xfId="15029" xr:uid="{00000000-0005-0000-0000-000069100000}"/>
    <cellStyle name="Normal 2 5 9 4" xfId="2538" xr:uid="{00000000-0005-0000-0000-0000820A0000}"/>
    <cellStyle name="Normal 2 5 9 4 2" xfId="9051" xr:uid="{00000000-0005-0000-0000-00006D100000}"/>
    <cellStyle name="Normal 2 5 9 4 3" xfId="17129" xr:uid="{00000000-0005-0000-0000-00006D100000}"/>
    <cellStyle name="Normal 2 5 9 5" xfId="4304" xr:uid="{00000000-0005-0000-0000-0000830A0000}"/>
    <cellStyle name="Normal 2 5 9 5 2" xfId="10691" xr:uid="{00000000-0005-0000-0000-00006E100000}"/>
    <cellStyle name="Normal 2 5 9 5 3" xfId="18769" xr:uid="{00000000-0005-0000-0000-00006E100000}"/>
    <cellStyle name="Normal 2 5 9 6" xfId="7505" xr:uid="{00000000-0005-0000-0000-00006F100000}"/>
    <cellStyle name="Normal 2 5 9 6 2" xfId="15583" xr:uid="{00000000-0005-0000-0000-00006F100000}"/>
    <cellStyle name="Normal 2 5 9 7" xfId="12243" xr:uid="{00000000-0005-0000-0000-000070100000}"/>
    <cellStyle name="Normal 2 5 9 7 2" xfId="20317" xr:uid="{00000000-0005-0000-0000-000070100000}"/>
    <cellStyle name="Normal 2 5 9 8" xfId="13635" xr:uid="{00000000-0005-0000-0000-000071100000}"/>
    <cellStyle name="Normal 2 5 9 8 2" xfId="21632" xr:uid="{00000000-0005-0000-0000-000071100000}"/>
    <cellStyle name="Normal 2 5 9 9" xfId="5895" xr:uid="{00000000-0005-0000-0000-000063100000}"/>
    <cellStyle name="Normal 2 6" xfId="507" xr:uid="{00000000-0005-0000-0000-0000FB010000}"/>
    <cellStyle name="Normal 2 6 10" xfId="12244" xr:uid="{00000000-0005-0000-0000-000073100000}"/>
    <cellStyle name="Normal 2 6 10 2" xfId="20318" xr:uid="{00000000-0005-0000-0000-000073100000}"/>
    <cellStyle name="Normal 2 6 11" xfId="13636" xr:uid="{00000000-0005-0000-0000-000074100000}"/>
    <cellStyle name="Normal 2 6 11 2" xfId="21633" xr:uid="{00000000-0005-0000-0000-000074100000}"/>
    <cellStyle name="Normal 2 6 12" xfId="5809" xr:uid="{00000000-0005-0000-0000-000072100000}"/>
    <cellStyle name="Normal 2 6 13" xfId="13889" xr:uid="{00000000-0005-0000-0000-000072100000}"/>
    <cellStyle name="Normal 2 6 2" xfId="508" xr:uid="{00000000-0005-0000-0000-0000FC010000}"/>
    <cellStyle name="Normal 2 6 2 10" xfId="5966" xr:uid="{00000000-0005-0000-0000-000075100000}"/>
    <cellStyle name="Normal 2 6 2 11" xfId="14046" xr:uid="{00000000-0005-0000-0000-000075100000}"/>
    <cellStyle name="Normal 2 6 2 2" xfId="1167" xr:uid="{00000000-0005-0000-0000-0000860A0000}"/>
    <cellStyle name="Normal 2 6 2 2 2" xfId="1825" xr:uid="{00000000-0005-0000-0000-0000870A0000}"/>
    <cellStyle name="Normal 2 6 2 2 2 2" xfId="3475" xr:uid="{00000000-0005-0000-0000-0000880A0000}"/>
    <cellStyle name="Normal 2 6 2 2 2 2 2" xfId="13118" xr:uid="{00000000-0005-0000-0000-000079100000}"/>
    <cellStyle name="Normal 2 6 2 2 2 2 2 2" xfId="21156" xr:uid="{00000000-0005-0000-0000-000079100000}"/>
    <cellStyle name="Normal 2 6 2 2 2 2 3" xfId="9934" xr:uid="{00000000-0005-0000-0000-000078100000}"/>
    <cellStyle name="Normal 2 6 2 2 2 2 4" xfId="18012" xr:uid="{00000000-0005-0000-0000-000078100000}"/>
    <cellStyle name="Normal 2 6 2 2 2 3" xfId="5138" xr:uid="{00000000-0005-0000-0000-0000890A0000}"/>
    <cellStyle name="Normal 2 6 2 2 2 3 2" xfId="11525" xr:uid="{00000000-0005-0000-0000-00007A100000}"/>
    <cellStyle name="Normal 2 6 2 2 2 3 3" xfId="19603" xr:uid="{00000000-0005-0000-0000-00007A100000}"/>
    <cellStyle name="Normal 2 6 2 2 2 4" xfId="8339" xr:uid="{00000000-0005-0000-0000-00007B100000}"/>
    <cellStyle name="Normal 2 6 2 2 2 4 2" xfId="16417" xr:uid="{00000000-0005-0000-0000-00007B100000}"/>
    <cellStyle name="Normal 2 6 2 2 2 5" xfId="12524" xr:uid="{00000000-0005-0000-0000-00007C100000}"/>
    <cellStyle name="Normal 2 6 2 2 2 5 2" xfId="20593" xr:uid="{00000000-0005-0000-0000-00007C100000}"/>
    <cellStyle name="Normal 2 6 2 2 2 6" xfId="6729" xr:uid="{00000000-0005-0000-0000-000077100000}"/>
    <cellStyle name="Normal 2 6 2 2 2 7" xfId="14809" xr:uid="{00000000-0005-0000-0000-000077100000}"/>
    <cellStyle name="Normal 2 6 2 2 3" xfId="2352" xr:uid="{00000000-0005-0000-0000-00008A0A0000}"/>
    <cellStyle name="Normal 2 6 2 2 3 2" xfId="4002" xr:uid="{00000000-0005-0000-0000-00008B0A0000}"/>
    <cellStyle name="Normal 2 6 2 2 3 2 2" xfId="10461" xr:uid="{00000000-0005-0000-0000-00007E100000}"/>
    <cellStyle name="Normal 2 6 2 2 3 2 3" xfId="18539" xr:uid="{00000000-0005-0000-0000-00007E100000}"/>
    <cellStyle name="Normal 2 6 2 2 3 3" xfId="5665" xr:uid="{00000000-0005-0000-0000-00008C0A0000}"/>
    <cellStyle name="Normal 2 6 2 2 3 3 2" xfId="12052" xr:uid="{00000000-0005-0000-0000-00007F100000}"/>
    <cellStyle name="Normal 2 6 2 2 3 3 3" xfId="20130" xr:uid="{00000000-0005-0000-0000-00007F100000}"/>
    <cellStyle name="Normal 2 6 2 2 3 4" xfId="8866" xr:uid="{00000000-0005-0000-0000-000080100000}"/>
    <cellStyle name="Normal 2 6 2 2 3 4 2" xfId="16944" xr:uid="{00000000-0005-0000-0000-000080100000}"/>
    <cellStyle name="Normal 2 6 2 2 3 5" xfId="13119" xr:uid="{00000000-0005-0000-0000-000081100000}"/>
    <cellStyle name="Normal 2 6 2 2 3 5 2" xfId="21157" xr:uid="{00000000-0005-0000-0000-000081100000}"/>
    <cellStyle name="Normal 2 6 2 2 3 6" xfId="7256" xr:uid="{00000000-0005-0000-0000-00007D100000}"/>
    <cellStyle name="Normal 2 6 2 2 3 7" xfId="15336" xr:uid="{00000000-0005-0000-0000-00007D100000}"/>
    <cellStyle name="Normal 2 6 2 2 4" xfId="2918" xr:uid="{00000000-0005-0000-0000-00008D0A0000}"/>
    <cellStyle name="Normal 2 6 2 2 4 2" xfId="13117" xr:uid="{00000000-0005-0000-0000-000083100000}"/>
    <cellStyle name="Normal 2 6 2 2 4 2 2" xfId="21155" xr:uid="{00000000-0005-0000-0000-000083100000}"/>
    <cellStyle name="Normal 2 6 2 2 4 3" xfId="9407" xr:uid="{00000000-0005-0000-0000-000082100000}"/>
    <cellStyle name="Normal 2 6 2 2 4 4" xfId="17485" xr:uid="{00000000-0005-0000-0000-000082100000}"/>
    <cellStyle name="Normal 2 6 2 2 5" xfId="4611" xr:uid="{00000000-0005-0000-0000-00008E0A0000}"/>
    <cellStyle name="Normal 2 6 2 2 5 2" xfId="10998" xr:uid="{00000000-0005-0000-0000-000084100000}"/>
    <cellStyle name="Normal 2 6 2 2 5 3" xfId="19076" xr:uid="{00000000-0005-0000-0000-000084100000}"/>
    <cellStyle name="Normal 2 6 2 2 6" xfId="7812" xr:uid="{00000000-0005-0000-0000-000085100000}"/>
    <cellStyle name="Normal 2 6 2 2 6 2" xfId="15890" xr:uid="{00000000-0005-0000-0000-000085100000}"/>
    <cellStyle name="Normal 2 6 2 2 7" xfId="12399" xr:uid="{00000000-0005-0000-0000-000086100000}"/>
    <cellStyle name="Normal 2 6 2 2 7 2" xfId="20470" xr:uid="{00000000-0005-0000-0000-000086100000}"/>
    <cellStyle name="Normal 2 6 2 2 8" xfId="6202" xr:uid="{00000000-0005-0000-0000-000076100000}"/>
    <cellStyle name="Normal 2 6 2 2 9" xfId="14282" xr:uid="{00000000-0005-0000-0000-000076100000}"/>
    <cellStyle name="Normal 2 6 2 3" xfId="1590" xr:uid="{00000000-0005-0000-0000-00008F0A0000}"/>
    <cellStyle name="Normal 2 6 2 3 2" xfId="3239" xr:uid="{00000000-0005-0000-0000-0000900A0000}"/>
    <cellStyle name="Normal 2 6 2 3 2 2" xfId="13120" xr:uid="{00000000-0005-0000-0000-000089100000}"/>
    <cellStyle name="Normal 2 6 2 3 2 2 2" xfId="21158" xr:uid="{00000000-0005-0000-0000-000089100000}"/>
    <cellStyle name="Normal 2 6 2 3 2 3" xfId="9698" xr:uid="{00000000-0005-0000-0000-000088100000}"/>
    <cellStyle name="Normal 2 6 2 3 2 4" xfId="17776" xr:uid="{00000000-0005-0000-0000-000088100000}"/>
    <cellStyle name="Normal 2 6 2 3 3" xfId="4902" xr:uid="{00000000-0005-0000-0000-0000910A0000}"/>
    <cellStyle name="Normal 2 6 2 3 3 2" xfId="11289" xr:uid="{00000000-0005-0000-0000-00008A100000}"/>
    <cellStyle name="Normal 2 6 2 3 3 3" xfId="19367" xr:uid="{00000000-0005-0000-0000-00008A100000}"/>
    <cellStyle name="Normal 2 6 2 3 4" xfId="8103" xr:uid="{00000000-0005-0000-0000-00008B100000}"/>
    <cellStyle name="Normal 2 6 2 3 4 2" xfId="16181" xr:uid="{00000000-0005-0000-0000-00008B100000}"/>
    <cellStyle name="Normal 2 6 2 3 5" xfId="12523" xr:uid="{00000000-0005-0000-0000-00008C100000}"/>
    <cellStyle name="Normal 2 6 2 3 5 2" xfId="20592" xr:uid="{00000000-0005-0000-0000-00008C100000}"/>
    <cellStyle name="Normal 2 6 2 3 6" xfId="6493" xr:uid="{00000000-0005-0000-0000-000087100000}"/>
    <cellStyle name="Normal 2 6 2 3 7" xfId="14573" xr:uid="{00000000-0005-0000-0000-000087100000}"/>
    <cellStyle name="Normal 2 6 2 4" xfId="2116" xr:uid="{00000000-0005-0000-0000-0000920A0000}"/>
    <cellStyle name="Normal 2 6 2 4 2" xfId="3766" xr:uid="{00000000-0005-0000-0000-0000930A0000}"/>
    <cellStyle name="Normal 2 6 2 4 2 2" xfId="10225" xr:uid="{00000000-0005-0000-0000-00008E100000}"/>
    <cellStyle name="Normal 2 6 2 4 2 3" xfId="18303" xr:uid="{00000000-0005-0000-0000-00008E100000}"/>
    <cellStyle name="Normal 2 6 2 4 3" xfId="5429" xr:uid="{00000000-0005-0000-0000-0000940A0000}"/>
    <cellStyle name="Normal 2 6 2 4 3 2" xfId="11816" xr:uid="{00000000-0005-0000-0000-00008F100000}"/>
    <cellStyle name="Normal 2 6 2 4 3 3" xfId="19894" xr:uid="{00000000-0005-0000-0000-00008F100000}"/>
    <cellStyle name="Normal 2 6 2 4 4" xfId="8630" xr:uid="{00000000-0005-0000-0000-000090100000}"/>
    <cellStyle name="Normal 2 6 2 4 4 2" xfId="16708" xr:uid="{00000000-0005-0000-0000-000090100000}"/>
    <cellStyle name="Normal 2 6 2 4 5" xfId="13121" xr:uid="{00000000-0005-0000-0000-000091100000}"/>
    <cellStyle name="Normal 2 6 2 4 5 2" xfId="21159" xr:uid="{00000000-0005-0000-0000-000091100000}"/>
    <cellStyle name="Normal 2 6 2 4 6" xfId="7020" xr:uid="{00000000-0005-0000-0000-00008D100000}"/>
    <cellStyle name="Normal 2 6 2 4 7" xfId="15100" xr:uid="{00000000-0005-0000-0000-00008D100000}"/>
    <cellStyle name="Normal 2 6 2 5" xfId="2540" xr:uid="{00000000-0005-0000-0000-0000950A0000}"/>
    <cellStyle name="Normal 2 6 2 5 2" xfId="13116" xr:uid="{00000000-0005-0000-0000-000093100000}"/>
    <cellStyle name="Normal 2 6 2 5 2 2" xfId="21154" xr:uid="{00000000-0005-0000-0000-000093100000}"/>
    <cellStyle name="Normal 2 6 2 5 3" xfId="9053" xr:uid="{00000000-0005-0000-0000-000092100000}"/>
    <cellStyle name="Normal 2 6 2 5 4" xfId="17131" xr:uid="{00000000-0005-0000-0000-000092100000}"/>
    <cellStyle name="Normal 2 6 2 6" xfId="4375" xr:uid="{00000000-0005-0000-0000-0000960A0000}"/>
    <cellStyle name="Normal 2 6 2 6 2" xfId="10762" xr:uid="{00000000-0005-0000-0000-000094100000}"/>
    <cellStyle name="Normal 2 6 2 6 3" xfId="18840" xr:uid="{00000000-0005-0000-0000-000094100000}"/>
    <cellStyle name="Normal 2 6 2 7" xfId="7576" xr:uid="{00000000-0005-0000-0000-000095100000}"/>
    <cellStyle name="Normal 2 6 2 7 2" xfId="15654" xr:uid="{00000000-0005-0000-0000-000095100000}"/>
    <cellStyle name="Normal 2 6 2 8" xfId="12245" xr:uid="{00000000-0005-0000-0000-000096100000}"/>
    <cellStyle name="Normal 2 6 2 8 2" xfId="20319" xr:uid="{00000000-0005-0000-0000-000096100000}"/>
    <cellStyle name="Normal 2 6 2 9" xfId="13637" xr:uid="{00000000-0005-0000-0000-000097100000}"/>
    <cellStyle name="Normal 2 6 2 9 2" xfId="21634" xr:uid="{00000000-0005-0000-0000-000097100000}"/>
    <cellStyle name="Normal 2 6 3" xfId="509" xr:uid="{00000000-0005-0000-0000-0000FD010000}"/>
    <cellStyle name="Normal 2 6 3 10" xfId="14138" xr:uid="{00000000-0005-0000-0000-000098100000}"/>
    <cellStyle name="Normal 2 6 3 2" xfId="1681" xr:uid="{00000000-0005-0000-0000-0000980A0000}"/>
    <cellStyle name="Normal 2 6 3 2 2" xfId="3331" xr:uid="{00000000-0005-0000-0000-0000990A0000}"/>
    <cellStyle name="Normal 2 6 3 2 2 2" xfId="13123" xr:uid="{00000000-0005-0000-0000-00009B100000}"/>
    <cellStyle name="Normal 2 6 3 2 2 2 2" xfId="21161" xr:uid="{00000000-0005-0000-0000-00009B100000}"/>
    <cellStyle name="Normal 2 6 3 2 2 3" xfId="9790" xr:uid="{00000000-0005-0000-0000-00009A100000}"/>
    <cellStyle name="Normal 2 6 3 2 2 4" xfId="17868" xr:uid="{00000000-0005-0000-0000-00009A100000}"/>
    <cellStyle name="Normal 2 6 3 2 3" xfId="4994" xr:uid="{00000000-0005-0000-0000-00009A0A0000}"/>
    <cellStyle name="Normal 2 6 3 2 3 2" xfId="11381" xr:uid="{00000000-0005-0000-0000-00009C100000}"/>
    <cellStyle name="Normal 2 6 3 2 3 3" xfId="19459" xr:uid="{00000000-0005-0000-0000-00009C100000}"/>
    <cellStyle name="Normal 2 6 3 2 4" xfId="8195" xr:uid="{00000000-0005-0000-0000-00009D100000}"/>
    <cellStyle name="Normal 2 6 3 2 4 2" xfId="16273" xr:uid="{00000000-0005-0000-0000-00009D100000}"/>
    <cellStyle name="Normal 2 6 3 2 5" xfId="12525" xr:uid="{00000000-0005-0000-0000-00009E100000}"/>
    <cellStyle name="Normal 2 6 3 2 5 2" xfId="20594" xr:uid="{00000000-0005-0000-0000-00009E100000}"/>
    <cellStyle name="Normal 2 6 3 2 6" xfId="6585" xr:uid="{00000000-0005-0000-0000-000099100000}"/>
    <cellStyle name="Normal 2 6 3 2 7" xfId="14665" xr:uid="{00000000-0005-0000-0000-000099100000}"/>
    <cellStyle name="Normal 2 6 3 3" xfId="2208" xr:uid="{00000000-0005-0000-0000-00009B0A0000}"/>
    <cellStyle name="Normal 2 6 3 3 2" xfId="3858" xr:uid="{00000000-0005-0000-0000-00009C0A0000}"/>
    <cellStyle name="Normal 2 6 3 3 2 2" xfId="10317" xr:uid="{00000000-0005-0000-0000-0000A0100000}"/>
    <cellStyle name="Normal 2 6 3 3 2 3" xfId="18395" xr:uid="{00000000-0005-0000-0000-0000A0100000}"/>
    <cellStyle name="Normal 2 6 3 3 3" xfId="5521" xr:uid="{00000000-0005-0000-0000-00009D0A0000}"/>
    <cellStyle name="Normal 2 6 3 3 3 2" xfId="11908" xr:uid="{00000000-0005-0000-0000-0000A1100000}"/>
    <cellStyle name="Normal 2 6 3 3 3 3" xfId="19986" xr:uid="{00000000-0005-0000-0000-0000A1100000}"/>
    <cellStyle name="Normal 2 6 3 3 4" xfId="8722" xr:uid="{00000000-0005-0000-0000-0000A2100000}"/>
    <cellStyle name="Normal 2 6 3 3 4 2" xfId="16800" xr:uid="{00000000-0005-0000-0000-0000A2100000}"/>
    <cellStyle name="Normal 2 6 3 3 5" xfId="13124" xr:uid="{00000000-0005-0000-0000-0000A3100000}"/>
    <cellStyle name="Normal 2 6 3 3 5 2" xfId="21162" xr:uid="{00000000-0005-0000-0000-0000A3100000}"/>
    <cellStyle name="Normal 2 6 3 3 6" xfId="7112" xr:uid="{00000000-0005-0000-0000-00009F100000}"/>
    <cellStyle name="Normal 2 6 3 3 7" xfId="15192" xr:uid="{00000000-0005-0000-0000-00009F100000}"/>
    <cellStyle name="Normal 2 6 3 4" xfId="2541" xr:uid="{00000000-0005-0000-0000-00009E0A0000}"/>
    <cellStyle name="Normal 2 6 3 4 2" xfId="13122" xr:uid="{00000000-0005-0000-0000-0000A5100000}"/>
    <cellStyle name="Normal 2 6 3 4 2 2" xfId="21160" xr:uid="{00000000-0005-0000-0000-0000A5100000}"/>
    <cellStyle name="Normal 2 6 3 4 3" xfId="9054" xr:uid="{00000000-0005-0000-0000-0000A4100000}"/>
    <cellStyle name="Normal 2 6 3 4 4" xfId="17132" xr:uid="{00000000-0005-0000-0000-0000A4100000}"/>
    <cellStyle name="Normal 2 6 3 5" xfId="4467" xr:uid="{00000000-0005-0000-0000-00009F0A0000}"/>
    <cellStyle name="Normal 2 6 3 5 2" xfId="10854" xr:uid="{00000000-0005-0000-0000-0000A6100000}"/>
    <cellStyle name="Normal 2 6 3 5 3" xfId="18932" xr:uid="{00000000-0005-0000-0000-0000A6100000}"/>
    <cellStyle name="Normal 2 6 3 6" xfId="7668" xr:uid="{00000000-0005-0000-0000-0000A7100000}"/>
    <cellStyle name="Normal 2 6 3 6 2" xfId="15746" xr:uid="{00000000-0005-0000-0000-0000A7100000}"/>
    <cellStyle name="Normal 2 6 3 7" xfId="12246" xr:uid="{00000000-0005-0000-0000-0000A8100000}"/>
    <cellStyle name="Normal 2 6 3 7 2" xfId="20320" xr:uid="{00000000-0005-0000-0000-0000A8100000}"/>
    <cellStyle name="Normal 2 6 3 8" xfId="13638" xr:uid="{00000000-0005-0000-0000-0000A9100000}"/>
    <cellStyle name="Normal 2 6 3 8 2" xfId="21635" xr:uid="{00000000-0005-0000-0000-0000A9100000}"/>
    <cellStyle name="Normal 2 6 3 9" xfId="6058" xr:uid="{00000000-0005-0000-0000-000098100000}"/>
    <cellStyle name="Normal 2 6 4" xfId="1433" xr:uid="{00000000-0005-0000-0000-0000A00A0000}"/>
    <cellStyle name="Normal 2 6 4 2" xfId="3082" xr:uid="{00000000-0005-0000-0000-0000A10A0000}"/>
    <cellStyle name="Normal 2 6 4 2 2" xfId="13125" xr:uid="{00000000-0005-0000-0000-0000AC100000}"/>
    <cellStyle name="Normal 2 6 4 2 2 2" xfId="21163" xr:uid="{00000000-0005-0000-0000-0000AC100000}"/>
    <cellStyle name="Normal 2 6 4 2 3" xfId="9541" xr:uid="{00000000-0005-0000-0000-0000AB100000}"/>
    <cellStyle name="Normal 2 6 4 2 4" xfId="17619" xr:uid="{00000000-0005-0000-0000-0000AB100000}"/>
    <cellStyle name="Normal 2 6 4 3" xfId="4745" xr:uid="{00000000-0005-0000-0000-0000A20A0000}"/>
    <cellStyle name="Normal 2 6 4 3 2" xfId="11132" xr:uid="{00000000-0005-0000-0000-0000AD100000}"/>
    <cellStyle name="Normal 2 6 4 3 3" xfId="19210" xr:uid="{00000000-0005-0000-0000-0000AD100000}"/>
    <cellStyle name="Normal 2 6 4 4" xfId="7946" xr:uid="{00000000-0005-0000-0000-0000AE100000}"/>
    <cellStyle name="Normal 2 6 4 4 2" xfId="16024" xr:uid="{00000000-0005-0000-0000-0000AE100000}"/>
    <cellStyle name="Normal 2 6 4 5" xfId="12522" xr:uid="{00000000-0005-0000-0000-0000AF100000}"/>
    <cellStyle name="Normal 2 6 4 5 2" xfId="20591" xr:uid="{00000000-0005-0000-0000-0000AF100000}"/>
    <cellStyle name="Normal 2 6 4 6" xfId="6336" xr:uid="{00000000-0005-0000-0000-0000AA100000}"/>
    <cellStyle name="Normal 2 6 4 7" xfId="14416" xr:uid="{00000000-0005-0000-0000-0000AA100000}"/>
    <cellStyle name="Normal 2 6 5" xfId="1959" xr:uid="{00000000-0005-0000-0000-0000A30A0000}"/>
    <cellStyle name="Normal 2 6 5 2" xfId="3609" xr:uid="{00000000-0005-0000-0000-0000A40A0000}"/>
    <cellStyle name="Normal 2 6 5 2 2" xfId="10068" xr:uid="{00000000-0005-0000-0000-0000B1100000}"/>
    <cellStyle name="Normal 2 6 5 2 3" xfId="18146" xr:uid="{00000000-0005-0000-0000-0000B1100000}"/>
    <cellStyle name="Normal 2 6 5 3" xfId="5272" xr:uid="{00000000-0005-0000-0000-0000A50A0000}"/>
    <cellStyle name="Normal 2 6 5 3 2" xfId="11659" xr:uid="{00000000-0005-0000-0000-0000B2100000}"/>
    <cellStyle name="Normal 2 6 5 3 3" xfId="19737" xr:uid="{00000000-0005-0000-0000-0000B2100000}"/>
    <cellStyle name="Normal 2 6 5 4" xfId="8473" xr:uid="{00000000-0005-0000-0000-0000B3100000}"/>
    <cellStyle name="Normal 2 6 5 4 2" xfId="16551" xr:uid="{00000000-0005-0000-0000-0000B3100000}"/>
    <cellStyle name="Normal 2 6 5 5" xfId="13126" xr:uid="{00000000-0005-0000-0000-0000B4100000}"/>
    <cellStyle name="Normal 2 6 5 5 2" xfId="21164" xr:uid="{00000000-0005-0000-0000-0000B4100000}"/>
    <cellStyle name="Normal 2 6 5 6" xfId="6863" xr:uid="{00000000-0005-0000-0000-0000B0100000}"/>
    <cellStyle name="Normal 2 6 5 7" xfId="14943" xr:uid="{00000000-0005-0000-0000-0000B0100000}"/>
    <cellStyle name="Normal 2 6 6" xfId="2539" xr:uid="{00000000-0005-0000-0000-0000A60A0000}"/>
    <cellStyle name="Normal 2 6 6 2" xfId="12738" xr:uid="{00000000-0005-0000-0000-0000B6100000}"/>
    <cellStyle name="Normal 2 6 6 2 2" xfId="20802" xr:uid="{00000000-0005-0000-0000-0000B6100000}"/>
    <cellStyle name="Normal 2 6 6 3" xfId="9052" xr:uid="{00000000-0005-0000-0000-0000B5100000}"/>
    <cellStyle name="Normal 2 6 6 4" xfId="17130" xr:uid="{00000000-0005-0000-0000-0000B5100000}"/>
    <cellStyle name="Normal 2 6 7" xfId="922" xr:uid="{00000000-0005-0000-0000-0000A70A0000}"/>
    <cellStyle name="Normal 2 6 7 2" xfId="7419" xr:uid="{00000000-0005-0000-0000-0000B7100000}"/>
    <cellStyle name="Normal 2 6 7 3" xfId="15497" xr:uid="{00000000-0005-0000-0000-0000B7100000}"/>
    <cellStyle name="Normal 2 6 8" xfId="4218" xr:uid="{00000000-0005-0000-0000-0000A80A0000}"/>
    <cellStyle name="Normal 2 6 8 2" xfId="10605" xr:uid="{00000000-0005-0000-0000-0000B8100000}"/>
    <cellStyle name="Normal 2 6 8 3" xfId="18683" xr:uid="{00000000-0005-0000-0000-0000B8100000}"/>
    <cellStyle name="Normal 2 6 9" xfId="7323" xr:uid="{00000000-0005-0000-0000-0000B9100000}"/>
    <cellStyle name="Normal 2 6 9 2" xfId="15402" xr:uid="{00000000-0005-0000-0000-0000B9100000}"/>
    <cellStyle name="Normal 2 7" xfId="510" xr:uid="{00000000-0005-0000-0000-0000FE010000}"/>
    <cellStyle name="Normal 2 7 10" xfId="13639" xr:uid="{00000000-0005-0000-0000-0000BB100000}"/>
    <cellStyle name="Normal 2 7 10 2" xfId="21636" xr:uid="{00000000-0005-0000-0000-0000BB100000}"/>
    <cellStyle name="Normal 2 7 11" xfId="5810" xr:uid="{00000000-0005-0000-0000-0000BA100000}"/>
    <cellStyle name="Normal 2 7 12" xfId="13890" xr:uid="{00000000-0005-0000-0000-0000BA100000}"/>
    <cellStyle name="Normal 2 7 2" xfId="511" xr:uid="{00000000-0005-0000-0000-0000FF010000}"/>
    <cellStyle name="Normal 2 7 2 10" xfId="5974" xr:uid="{00000000-0005-0000-0000-0000BC100000}"/>
    <cellStyle name="Normal 2 7 2 11" xfId="14054" xr:uid="{00000000-0005-0000-0000-0000BC100000}"/>
    <cellStyle name="Normal 2 7 2 2" xfId="1168" xr:uid="{00000000-0005-0000-0000-0000AB0A0000}"/>
    <cellStyle name="Normal 2 7 2 2 2" xfId="1826" xr:uid="{00000000-0005-0000-0000-0000AC0A0000}"/>
    <cellStyle name="Normal 2 7 2 2 2 2" xfId="3476" xr:uid="{00000000-0005-0000-0000-0000AD0A0000}"/>
    <cellStyle name="Normal 2 7 2 2 2 2 2" xfId="13129" xr:uid="{00000000-0005-0000-0000-0000C0100000}"/>
    <cellStyle name="Normal 2 7 2 2 2 2 2 2" xfId="21167" xr:uid="{00000000-0005-0000-0000-0000C0100000}"/>
    <cellStyle name="Normal 2 7 2 2 2 2 3" xfId="9935" xr:uid="{00000000-0005-0000-0000-0000BF100000}"/>
    <cellStyle name="Normal 2 7 2 2 2 2 4" xfId="18013" xr:uid="{00000000-0005-0000-0000-0000BF100000}"/>
    <cellStyle name="Normal 2 7 2 2 2 3" xfId="5139" xr:uid="{00000000-0005-0000-0000-0000AE0A0000}"/>
    <cellStyle name="Normal 2 7 2 2 2 3 2" xfId="11526" xr:uid="{00000000-0005-0000-0000-0000C1100000}"/>
    <cellStyle name="Normal 2 7 2 2 2 3 3" xfId="19604" xr:uid="{00000000-0005-0000-0000-0000C1100000}"/>
    <cellStyle name="Normal 2 7 2 2 2 4" xfId="8340" xr:uid="{00000000-0005-0000-0000-0000C2100000}"/>
    <cellStyle name="Normal 2 7 2 2 2 4 2" xfId="16418" xr:uid="{00000000-0005-0000-0000-0000C2100000}"/>
    <cellStyle name="Normal 2 7 2 2 2 5" xfId="12528" xr:uid="{00000000-0005-0000-0000-0000C3100000}"/>
    <cellStyle name="Normal 2 7 2 2 2 5 2" xfId="20597" xr:uid="{00000000-0005-0000-0000-0000C3100000}"/>
    <cellStyle name="Normal 2 7 2 2 2 6" xfId="6730" xr:uid="{00000000-0005-0000-0000-0000BE100000}"/>
    <cellStyle name="Normal 2 7 2 2 2 7" xfId="14810" xr:uid="{00000000-0005-0000-0000-0000BE100000}"/>
    <cellStyle name="Normal 2 7 2 2 3" xfId="2353" xr:uid="{00000000-0005-0000-0000-0000AF0A0000}"/>
    <cellStyle name="Normal 2 7 2 2 3 2" xfId="4003" xr:uid="{00000000-0005-0000-0000-0000B00A0000}"/>
    <cellStyle name="Normal 2 7 2 2 3 2 2" xfId="10462" xr:uid="{00000000-0005-0000-0000-0000C5100000}"/>
    <cellStyle name="Normal 2 7 2 2 3 2 3" xfId="18540" xr:uid="{00000000-0005-0000-0000-0000C5100000}"/>
    <cellStyle name="Normal 2 7 2 2 3 3" xfId="5666" xr:uid="{00000000-0005-0000-0000-0000B10A0000}"/>
    <cellStyle name="Normal 2 7 2 2 3 3 2" xfId="12053" xr:uid="{00000000-0005-0000-0000-0000C6100000}"/>
    <cellStyle name="Normal 2 7 2 2 3 3 3" xfId="20131" xr:uid="{00000000-0005-0000-0000-0000C6100000}"/>
    <cellStyle name="Normal 2 7 2 2 3 4" xfId="8867" xr:uid="{00000000-0005-0000-0000-0000C7100000}"/>
    <cellStyle name="Normal 2 7 2 2 3 4 2" xfId="16945" xr:uid="{00000000-0005-0000-0000-0000C7100000}"/>
    <cellStyle name="Normal 2 7 2 2 3 5" xfId="13130" xr:uid="{00000000-0005-0000-0000-0000C8100000}"/>
    <cellStyle name="Normal 2 7 2 2 3 5 2" xfId="21168" xr:uid="{00000000-0005-0000-0000-0000C8100000}"/>
    <cellStyle name="Normal 2 7 2 2 3 6" xfId="7257" xr:uid="{00000000-0005-0000-0000-0000C4100000}"/>
    <cellStyle name="Normal 2 7 2 2 3 7" xfId="15337" xr:uid="{00000000-0005-0000-0000-0000C4100000}"/>
    <cellStyle name="Normal 2 7 2 2 4" xfId="2919" xr:uid="{00000000-0005-0000-0000-0000B20A0000}"/>
    <cellStyle name="Normal 2 7 2 2 4 2" xfId="13128" xr:uid="{00000000-0005-0000-0000-0000CA100000}"/>
    <cellStyle name="Normal 2 7 2 2 4 2 2" xfId="21166" xr:uid="{00000000-0005-0000-0000-0000CA100000}"/>
    <cellStyle name="Normal 2 7 2 2 4 3" xfId="9408" xr:uid="{00000000-0005-0000-0000-0000C9100000}"/>
    <cellStyle name="Normal 2 7 2 2 4 4" xfId="17486" xr:uid="{00000000-0005-0000-0000-0000C9100000}"/>
    <cellStyle name="Normal 2 7 2 2 5" xfId="4612" xr:uid="{00000000-0005-0000-0000-0000B30A0000}"/>
    <cellStyle name="Normal 2 7 2 2 5 2" xfId="10999" xr:uid="{00000000-0005-0000-0000-0000CB100000}"/>
    <cellStyle name="Normal 2 7 2 2 5 3" xfId="19077" xr:uid="{00000000-0005-0000-0000-0000CB100000}"/>
    <cellStyle name="Normal 2 7 2 2 6" xfId="7813" xr:uid="{00000000-0005-0000-0000-0000CC100000}"/>
    <cellStyle name="Normal 2 7 2 2 6 2" xfId="15891" xr:uid="{00000000-0005-0000-0000-0000CC100000}"/>
    <cellStyle name="Normal 2 7 2 2 7" xfId="12408" xr:uid="{00000000-0005-0000-0000-0000CD100000}"/>
    <cellStyle name="Normal 2 7 2 2 7 2" xfId="20479" xr:uid="{00000000-0005-0000-0000-0000CD100000}"/>
    <cellStyle name="Normal 2 7 2 2 8" xfId="6203" xr:uid="{00000000-0005-0000-0000-0000BD100000}"/>
    <cellStyle name="Normal 2 7 2 2 9" xfId="14283" xr:uid="{00000000-0005-0000-0000-0000BD100000}"/>
    <cellStyle name="Normal 2 7 2 3" xfId="1598" xr:uid="{00000000-0005-0000-0000-0000B40A0000}"/>
    <cellStyle name="Normal 2 7 2 3 2" xfId="3247" xr:uid="{00000000-0005-0000-0000-0000B50A0000}"/>
    <cellStyle name="Normal 2 7 2 3 2 2" xfId="13131" xr:uid="{00000000-0005-0000-0000-0000D0100000}"/>
    <cellStyle name="Normal 2 7 2 3 2 2 2" xfId="21169" xr:uid="{00000000-0005-0000-0000-0000D0100000}"/>
    <cellStyle name="Normal 2 7 2 3 2 3" xfId="9706" xr:uid="{00000000-0005-0000-0000-0000CF100000}"/>
    <cellStyle name="Normal 2 7 2 3 2 4" xfId="17784" xr:uid="{00000000-0005-0000-0000-0000CF100000}"/>
    <cellStyle name="Normal 2 7 2 3 3" xfId="4910" xr:uid="{00000000-0005-0000-0000-0000B60A0000}"/>
    <cellStyle name="Normal 2 7 2 3 3 2" xfId="11297" xr:uid="{00000000-0005-0000-0000-0000D1100000}"/>
    <cellStyle name="Normal 2 7 2 3 3 3" xfId="19375" xr:uid="{00000000-0005-0000-0000-0000D1100000}"/>
    <cellStyle name="Normal 2 7 2 3 4" xfId="8111" xr:uid="{00000000-0005-0000-0000-0000D2100000}"/>
    <cellStyle name="Normal 2 7 2 3 4 2" xfId="16189" xr:uid="{00000000-0005-0000-0000-0000D2100000}"/>
    <cellStyle name="Normal 2 7 2 3 5" xfId="12527" xr:uid="{00000000-0005-0000-0000-0000D3100000}"/>
    <cellStyle name="Normal 2 7 2 3 5 2" xfId="20596" xr:uid="{00000000-0005-0000-0000-0000D3100000}"/>
    <cellStyle name="Normal 2 7 2 3 6" xfId="6501" xr:uid="{00000000-0005-0000-0000-0000CE100000}"/>
    <cellStyle name="Normal 2 7 2 3 7" xfId="14581" xr:uid="{00000000-0005-0000-0000-0000CE100000}"/>
    <cellStyle name="Normal 2 7 2 4" xfId="2124" xr:uid="{00000000-0005-0000-0000-0000B70A0000}"/>
    <cellStyle name="Normal 2 7 2 4 2" xfId="3774" xr:uid="{00000000-0005-0000-0000-0000B80A0000}"/>
    <cellStyle name="Normal 2 7 2 4 2 2" xfId="10233" xr:uid="{00000000-0005-0000-0000-0000D5100000}"/>
    <cellStyle name="Normal 2 7 2 4 2 3" xfId="18311" xr:uid="{00000000-0005-0000-0000-0000D5100000}"/>
    <cellStyle name="Normal 2 7 2 4 3" xfId="5437" xr:uid="{00000000-0005-0000-0000-0000B90A0000}"/>
    <cellStyle name="Normal 2 7 2 4 3 2" xfId="11824" xr:uid="{00000000-0005-0000-0000-0000D6100000}"/>
    <cellStyle name="Normal 2 7 2 4 3 3" xfId="19902" xr:uid="{00000000-0005-0000-0000-0000D6100000}"/>
    <cellStyle name="Normal 2 7 2 4 4" xfId="8638" xr:uid="{00000000-0005-0000-0000-0000D7100000}"/>
    <cellStyle name="Normal 2 7 2 4 4 2" xfId="16716" xr:uid="{00000000-0005-0000-0000-0000D7100000}"/>
    <cellStyle name="Normal 2 7 2 4 5" xfId="13132" xr:uid="{00000000-0005-0000-0000-0000D8100000}"/>
    <cellStyle name="Normal 2 7 2 4 5 2" xfId="21170" xr:uid="{00000000-0005-0000-0000-0000D8100000}"/>
    <cellStyle name="Normal 2 7 2 4 6" xfId="7028" xr:uid="{00000000-0005-0000-0000-0000D4100000}"/>
    <cellStyle name="Normal 2 7 2 4 7" xfId="15108" xr:uid="{00000000-0005-0000-0000-0000D4100000}"/>
    <cellStyle name="Normal 2 7 2 5" xfId="2543" xr:uid="{00000000-0005-0000-0000-0000BA0A0000}"/>
    <cellStyle name="Normal 2 7 2 5 2" xfId="13127" xr:uid="{00000000-0005-0000-0000-0000DA100000}"/>
    <cellStyle name="Normal 2 7 2 5 2 2" xfId="21165" xr:uid="{00000000-0005-0000-0000-0000DA100000}"/>
    <cellStyle name="Normal 2 7 2 5 3" xfId="9056" xr:uid="{00000000-0005-0000-0000-0000D9100000}"/>
    <cellStyle name="Normal 2 7 2 5 4" xfId="17134" xr:uid="{00000000-0005-0000-0000-0000D9100000}"/>
    <cellStyle name="Normal 2 7 2 6" xfId="4383" xr:uid="{00000000-0005-0000-0000-0000BB0A0000}"/>
    <cellStyle name="Normal 2 7 2 6 2" xfId="10770" xr:uid="{00000000-0005-0000-0000-0000DB100000}"/>
    <cellStyle name="Normal 2 7 2 6 3" xfId="18848" xr:uid="{00000000-0005-0000-0000-0000DB100000}"/>
    <cellStyle name="Normal 2 7 2 7" xfId="7584" xr:uid="{00000000-0005-0000-0000-0000DC100000}"/>
    <cellStyle name="Normal 2 7 2 7 2" xfId="15662" xr:uid="{00000000-0005-0000-0000-0000DC100000}"/>
    <cellStyle name="Normal 2 7 2 8" xfId="12248" xr:uid="{00000000-0005-0000-0000-0000DD100000}"/>
    <cellStyle name="Normal 2 7 2 8 2" xfId="20322" xr:uid="{00000000-0005-0000-0000-0000DD100000}"/>
    <cellStyle name="Normal 2 7 2 9" xfId="13640" xr:uid="{00000000-0005-0000-0000-0000DE100000}"/>
    <cellStyle name="Normal 2 7 2 9 2" xfId="21637" xr:uid="{00000000-0005-0000-0000-0000DE100000}"/>
    <cellStyle name="Normal 2 7 3" xfId="512" xr:uid="{00000000-0005-0000-0000-000000020000}"/>
    <cellStyle name="Normal 2 7 3 10" xfId="14139" xr:uid="{00000000-0005-0000-0000-0000DF100000}"/>
    <cellStyle name="Normal 2 7 3 2" xfId="1682" xr:uid="{00000000-0005-0000-0000-0000BD0A0000}"/>
    <cellStyle name="Normal 2 7 3 2 2" xfId="3332" xr:uid="{00000000-0005-0000-0000-0000BE0A0000}"/>
    <cellStyle name="Normal 2 7 3 2 2 2" xfId="13134" xr:uid="{00000000-0005-0000-0000-0000E2100000}"/>
    <cellStyle name="Normal 2 7 3 2 2 2 2" xfId="21172" xr:uid="{00000000-0005-0000-0000-0000E2100000}"/>
    <cellStyle name="Normal 2 7 3 2 2 3" xfId="9791" xr:uid="{00000000-0005-0000-0000-0000E1100000}"/>
    <cellStyle name="Normal 2 7 3 2 2 4" xfId="17869" xr:uid="{00000000-0005-0000-0000-0000E1100000}"/>
    <cellStyle name="Normal 2 7 3 2 3" xfId="4995" xr:uid="{00000000-0005-0000-0000-0000BF0A0000}"/>
    <cellStyle name="Normal 2 7 3 2 3 2" xfId="11382" xr:uid="{00000000-0005-0000-0000-0000E3100000}"/>
    <cellStyle name="Normal 2 7 3 2 3 3" xfId="19460" xr:uid="{00000000-0005-0000-0000-0000E3100000}"/>
    <cellStyle name="Normal 2 7 3 2 4" xfId="8196" xr:uid="{00000000-0005-0000-0000-0000E4100000}"/>
    <cellStyle name="Normal 2 7 3 2 4 2" xfId="16274" xr:uid="{00000000-0005-0000-0000-0000E4100000}"/>
    <cellStyle name="Normal 2 7 3 2 5" xfId="12529" xr:uid="{00000000-0005-0000-0000-0000E5100000}"/>
    <cellStyle name="Normal 2 7 3 2 5 2" xfId="20598" xr:uid="{00000000-0005-0000-0000-0000E5100000}"/>
    <cellStyle name="Normal 2 7 3 2 6" xfId="6586" xr:uid="{00000000-0005-0000-0000-0000E0100000}"/>
    <cellStyle name="Normal 2 7 3 2 7" xfId="14666" xr:uid="{00000000-0005-0000-0000-0000E0100000}"/>
    <cellStyle name="Normal 2 7 3 3" xfId="2209" xr:uid="{00000000-0005-0000-0000-0000C00A0000}"/>
    <cellStyle name="Normal 2 7 3 3 2" xfId="3859" xr:uid="{00000000-0005-0000-0000-0000C10A0000}"/>
    <cellStyle name="Normal 2 7 3 3 2 2" xfId="10318" xr:uid="{00000000-0005-0000-0000-0000E7100000}"/>
    <cellStyle name="Normal 2 7 3 3 2 3" xfId="18396" xr:uid="{00000000-0005-0000-0000-0000E7100000}"/>
    <cellStyle name="Normal 2 7 3 3 3" xfId="5522" xr:uid="{00000000-0005-0000-0000-0000C20A0000}"/>
    <cellStyle name="Normal 2 7 3 3 3 2" xfId="11909" xr:uid="{00000000-0005-0000-0000-0000E8100000}"/>
    <cellStyle name="Normal 2 7 3 3 3 3" xfId="19987" xr:uid="{00000000-0005-0000-0000-0000E8100000}"/>
    <cellStyle name="Normal 2 7 3 3 4" xfId="8723" xr:uid="{00000000-0005-0000-0000-0000E9100000}"/>
    <cellStyle name="Normal 2 7 3 3 4 2" xfId="16801" xr:uid="{00000000-0005-0000-0000-0000E9100000}"/>
    <cellStyle name="Normal 2 7 3 3 5" xfId="13135" xr:uid="{00000000-0005-0000-0000-0000EA100000}"/>
    <cellStyle name="Normal 2 7 3 3 5 2" xfId="21173" xr:uid="{00000000-0005-0000-0000-0000EA100000}"/>
    <cellStyle name="Normal 2 7 3 3 6" xfId="7113" xr:uid="{00000000-0005-0000-0000-0000E6100000}"/>
    <cellStyle name="Normal 2 7 3 3 7" xfId="15193" xr:uid="{00000000-0005-0000-0000-0000E6100000}"/>
    <cellStyle name="Normal 2 7 3 4" xfId="2544" xr:uid="{00000000-0005-0000-0000-0000C30A0000}"/>
    <cellStyle name="Normal 2 7 3 4 2" xfId="13133" xr:uid="{00000000-0005-0000-0000-0000EC100000}"/>
    <cellStyle name="Normal 2 7 3 4 2 2" xfId="21171" xr:uid="{00000000-0005-0000-0000-0000EC100000}"/>
    <cellStyle name="Normal 2 7 3 4 3" xfId="9057" xr:uid="{00000000-0005-0000-0000-0000EB100000}"/>
    <cellStyle name="Normal 2 7 3 4 4" xfId="17135" xr:uid="{00000000-0005-0000-0000-0000EB100000}"/>
    <cellStyle name="Normal 2 7 3 5" xfId="4468" xr:uid="{00000000-0005-0000-0000-0000C40A0000}"/>
    <cellStyle name="Normal 2 7 3 5 2" xfId="10855" xr:uid="{00000000-0005-0000-0000-0000ED100000}"/>
    <cellStyle name="Normal 2 7 3 5 3" xfId="18933" xr:uid="{00000000-0005-0000-0000-0000ED100000}"/>
    <cellStyle name="Normal 2 7 3 6" xfId="7669" xr:uid="{00000000-0005-0000-0000-0000EE100000}"/>
    <cellStyle name="Normal 2 7 3 6 2" xfId="15747" xr:uid="{00000000-0005-0000-0000-0000EE100000}"/>
    <cellStyle name="Normal 2 7 3 7" xfId="12249" xr:uid="{00000000-0005-0000-0000-0000EF100000}"/>
    <cellStyle name="Normal 2 7 3 7 2" xfId="20323" xr:uid="{00000000-0005-0000-0000-0000EF100000}"/>
    <cellStyle name="Normal 2 7 3 8" xfId="13641" xr:uid="{00000000-0005-0000-0000-0000F0100000}"/>
    <cellStyle name="Normal 2 7 3 8 2" xfId="21638" xr:uid="{00000000-0005-0000-0000-0000F0100000}"/>
    <cellStyle name="Normal 2 7 3 9" xfId="6059" xr:uid="{00000000-0005-0000-0000-0000DF100000}"/>
    <cellStyle name="Normal 2 7 4" xfId="1434" xr:uid="{00000000-0005-0000-0000-0000C50A0000}"/>
    <cellStyle name="Normal 2 7 4 2" xfId="3083" xr:uid="{00000000-0005-0000-0000-0000C60A0000}"/>
    <cellStyle name="Normal 2 7 4 2 2" xfId="13136" xr:uid="{00000000-0005-0000-0000-0000F3100000}"/>
    <cellStyle name="Normal 2 7 4 2 2 2" xfId="21174" xr:uid="{00000000-0005-0000-0000-0000F3100000}"/>
    <cellStyle name="Normal 2 7 4 2 3" xfId="9542" xr:uid="{00000000-0005-0000-0000-0000F2100000}"/>
    <cellStyle name="Normal 2 7 4 2 4" xfId="17620" xr:uid="{00000000-0005-0000-0000-0000F2100000}"/>
    <cellStyle name="Normal 2 7 4 3" xfId="4746" xr:uid="{00000000-0005-0000-0000-0000C70A0000}"/>
    <cellStyle name="Normal 2 7 4 3 2" xfId="11133" xr:uid="{00000000-0005-0000-0000-0000F4100000}"/>
    <cellStyle name="Normal 2 7 4 3 3" xfId="19211" xr:uid="{00000000-0005-0000-0000-0000F4100000}"/>
    <cellStyle name="Normal 2 7 4 4" xfId="7947" xr:uid="{00000000-0005-0000-0000-0000F5100000}"/>
    <cellStyle name="Normal 2 7 4 4 2" xfId="16025" xr:uid="{00000000-0005-0000-0000-0000F5100000}"/>
    <cellStyle name="Normal 2 7 4 5" xfId="12526" xr:uid="{00000000-0005-0000-0000-0000F6100000}"/>
    <cellStyle name="Normal 2 7 4 5 2" xfId="20595" xr:uid="{00000000-0005-0000-0000-0000F6100000}"/>
    <cellStyle name="Normal 2 7 4 6" xfId="6337" xr:uid="{00000000-0005-0000-0000-0000F1100000}"/>
    <cellStyle name="Normal 2 7 4 7" xfId="14417" xr:uid="{00000000-0005-0000-0000-0000F1100000}"/>
    <cellStyle name="Normal 2 7 5" xfId="1960" xr:uid="{00000000-0005-0000-0000-0000C80A0000}"/>
    <cellStyle name="Normal 2 7 5 2" xfId="3610" xr:uid="{00000000-0005-0000-0000-0000C90A0000}"/>
    <cellStyle name="Normal 2 7 5 2 2" xfId="10069" xr:uid="{00000000-0005-0000-0000-0000F8100000}"/>
    <cellStyle name="Normal 2 7 5 2 3" xfId="18147" xr:uid="{00000000-0005-0000-0000-0000F8100000}"/>
    <cellStyle name="Normal 2 7 5 3" xfId="5273" xr:uid="{00000000-0005-0000-0000-0000CA0A0000}"/>
    <cellStyle name="Normal 2 7 5 3 2" xfId="11660" xr:uid="{00000000-0005-0000-0000-0000F9100000}"/>
    <cellStyle name="Normal 2 7 5 3 3" xfId="19738" xr:uid="{00000000-0005-0000-0000-0000F9100000}"/>
    <cellStyle name="Normal 2 7 5 4" xfId="8474" xr:uid="{00000000-0005-0000-0000-0000FA100000}"/>
    <cellStyle name="Normal 2 7 5 4 2" xfId="16552" xr:uid="{00000000-0005-0000-0000-0000FA100000}"/>
    <cellStyle name="Normal 2 7 5 5" xfId="13137" xr:uid="{00000000-0005-0000-0000-0000FB100000}"/>
    <cellStyle name="Normal 2 7 5 5 2" xfId="21175" xr:uid="{00000000-0005-0000-0000-0000FB100000}"/>
    <cellStyle name="Normal 2 7 5 6" xfId="6864" xr:uid="{00000000-0005-0000-0000-0000F7100000}"/>
    <cellStyle name="Normal 2 7 5 7" xfId="14944" xr:uid="{00000000-0005-0000-0000-0000F7100000}"/>
    <cellStyle name="Normal 2 7 6" xfId="2542" xr:uid="{00000000-0005-0000-0000-0000CB0A0000}"/>
    <cellStyle name="Normal 2 7 6 2" xfId="12739" xr:uid="{00000000-0005-0000-0000-0000FD100000}"/>
    <cellStyle name="Normal 2 7 6 2 2" xfId="20803" xr:uid="{00000000-0005-0000-0000-0000FD100000}"/>
    <cellStyle name="Normal 2 7 6 3" xfId="9055" xr:uid="{00000000-0005-0000-0000-0000FC100000}"/>
    <cellStyle name="Normal 2 7 6 4" xfId="17133" xr:uid="{00000000-0005-0000-0000-0000FC100000}"/>
    <cellStyle name="Normal 2 7 7" xfId="4219" xr:uid="{00000000-0005-0000-0000-0000CC0A0000}"/>
    <cellStyle name="Normal 2 7 7 2" xfId="10606" xr:uid="{00000000-0005-0000-0000-0000FE100000}"/>
    <cellStyle name="Normal 2 7 7 3" xfId="18684" xr:uid="{00000000-0005-0000-0000-0000FE100000}"/>
    <cellStyle name="Normal 2 7 8" xfId="7420" xr:uid="{00000000-0005-0000-0000-0000FF100000}"/>
    <cellStyle name="Normal 2 7 8 2" xfId="15498" xr:uid="{00000000-0005-0000-0000-0000FF100000}"/>
    <cellStyle name="Normal 2 7 9" xfId="12247" xr:uid="{00000000-0005-0000-0000-000000110000}"/>
    <cellStyle name="Normal 2 7 9 2" xfId="20321" xr:uid="{00000000-0005-0000-0000-000000110000}"/>
    <cellStyle name="Normal 2 8" xfId="513" xr:uid="{00000000-0005-0000-0000-000001020000}"/>
    <cellStyle name="Normal 2 8 10" xfId="13642" xr:uid="{00000000-0005-0000-0000-000002110000}"/>
    <cellStyle name="Normal 2 8 10 2" xfId="21639" xr:uid="{00000000-0005-0000-0000-000002110000}"/>
    <cellStyle name="Normal 2 8 11" xfId="5811" xr:uid="{00000000-0005-0000-0000-000001110000}"/>
    <cellStyle name="Normal 2 8 12" xfId="13891" xr:uid="{00000000-0005-0000-0000-000001110000}"/>
    <cellStyle name="Normal 2 8 2" xfId="514" xr:uid="{00000000-0005-0000-0000-000002020000}"/>
    <cellStyle name="Normal 2 8 2 10" xfId="5955" xr:uid="{00000000-0005-0000-0000-000003110000}"/>
    <cellStyle name="Normal 2 8 2 11" xfId="14035" xr:uid="{00000000-0005-0000-0000-000003110000}"/>
    <cellStyle name="Normal 2 8 2 2" xfId="1169" xr:uid="{00000000-0005-0000-0000-0000CF0A0000}"/>
    <cellStyle name="Normal 2 8 2 2 2" xfId="1827" xr:uid="{00000000-0005-0000-0000-0000D00A0000}"/>
    <cellStyle name="Normal 2 8 2 2 2 2" xfId="3477" xr:uid="{00000000-0005-0000-0000-0000D10A0000}"/>
    <cellStyle name="Normal 2 8 2 2 2 2 2" xfId="9936" xr:uid="{00000000-0005-0000-0000-000006110000}"/>
    <cellStyle name="Normal 2 8 2 2 2 2 3" xfId="18014" xr:uid="{00000000-0005-0000-0000-000006110000}"/>
    <cellStyle name="Normal 2 8 2 2 2 3" xfId="5140" xr:uid="{00000000-0005-0000-0000-0000D20A0000}"/>
    <cellStyle name="Normal 2 8 2 2 2 3 2" xfId="11527" xr:uid="{00000000-0005-0000-0000-000007110000}"/>
    <cellStyle name="Normal 2 8 2 2 2 3 3" xfId="19605" xr:uid="{00000000-0005-0000-0000-000007110000}"/>
    <cellStyle name="Normal 2 8 2 2 2 4" xfId="8341" xr:uid="{00000000-0005-0000-0000-000008110000}"/>
    <cellStyle name="Normal 2 8 2 2 2 4 2" xfId="16419" xr:uid="{00000000-0005-0000-0000-000008110000}"/>
    <cellStyle name="Normal 2 8 2 2 2 5" xfId="13139" xr:uid="{00000000-0005-0000-0000-000009110000}"/>
    <cellStyle name="Normal 2 8 2 2 2 5 2" xfId="21177" xr:uid="{00000000-0005-0000-0000-000009110000}"/>
    <cellStyle name="Normal 2 8 2 2 2 6" xfId="6731" xr:uid="{00000000-0005-0000-0000-000005110000}"/>
    <cellStyle name="Normal 2 8 2 2 2 7" xfId="14811" xr:uid="{00000000-0005-0000-0000-000005110000}"/>
    <cellStyle name="Normal 2 8 2 2 3" xfId="2354" xr:uid="{00000000-0005-0000-0000-0000D30A0000}"/>
    <cellStyle name="Normal 2 8 2 2 3 2" xfId="4004" xr:uid="{00000000-0005-0000-0000-0000D40A0000}"/>
    <cellStyle name="Normal 2 8 2 2 3 2 2" xfId="10463" xr:uid="{00000000-0005-0000-0000-00000B110000}"/>
    <cellStyle name="Normal 2 8 2 2 3 2 3" xfId="18541" xr:uid="{00000000-0005-0000-0000-00000B110000}"/>
    <cellStyle name="Normal 2 8 2 2 3 3" xfId="5667" xr:uid="{00000000-0005-0000-0000-0000D50A0000}"/>
    <cellStyle name="Normal 2 8 2 2 3 3 2" xfId="12054" xr:uid="{00000000-0005-0000-0000-00000C110000}"/>
    <cellStyle name="Normal 2 8 2 2 3 3 3" xfId="20132" xr:uid="{00000000-0005-0000-0000-00000C110000}"/>
    <cellStyle name="Normal 2 8 2 2 3 4" xfId="8868" xr:uid="{00000000-0005-0000-0000-00000D110000}"/>
    <cellStyle name="Normal 2 8 2 2 3 4 2" xfId="16946" xr:uid="{00000000-0005-0000-0000-00000D110000}"/>
    <cellStyle name="Normal 2 8 2 2 3 5" xfId="7258" xr:uid="{00000000-0005-0000-0000-00000A110000}"/>
    <cellStyle name="Normal 2 8 2 2 3 6" xfId="15338" xr:uid="{00000000-0005-0000-0000-00000A110000}"/>
    <cellStyle name="Normal 2 8 2 2 4" xfId="2920" xr:uid="{00000000-0005-0000-0000-0000D60A0000}"/>
    <cellStyle name="Normal 2 8 2 2 4 2" xfId="9409" xr:uid="{00000000-0005-0000-0000-00000E110000}"/>
    <cellStyle name="Normal 2 8 2 2 4 3" xfId="17487" xr:uid="{00000000-0005-0000-0000-00000E110000}"/>
    <cellStyle name="Normal 2 8 2 2 5" xfId="4613" xr:uid="{00000000-0005-0000-0000-0000D70A0000}"/>
    <cellStyle name="Normal 2 8 2 2 5 2" xfId="11000" xr:uid="{00000000-0005-0000-0000-00000F110000}"/>
    <cellStyle name="Normal 2 8 2 2 5 3" xfId="19078" xr:uid="{00000000-0005-0000-0000-00000F110000}"/>
    <cellStyle name="Normal 2 8 2 2 6" xfId="7814" xr:uid="{00000000-0005-0000-0000-000010110000}"/>
    <cellStyle name="Normal 2 8 2 2 6 2" xfId="15892" xr:uid="{00000000-0005-0000-0000-000010110000}"/>
    <cellStyle name="Normal 2 8 2 2 7" xfId="12531" xr:uid="{00000000-0005-0000-0000-000011110000}"/>
    <cellStyle name="Normal 2 8 2 2 7 2" xfId="20600" xr:uid="{00000000-0005-0000-0000-000011110000}"/>
    <cellStyle name="Normal 2 8 2 2 8" xfId="6204" xr:uid="{00000000-0005-0000-0000-000004110000}"/>
    <cellStyle name="Normal 2 8 2 2 9" xfId="14284" xr:uid="{00000000-0005-0000-0000-000004110000}"/>
    <cellStyle name="Normal 2 8 2 3" xfId="1579" xr:uid="{00000000-0005-0000-0000-0000D80A0000}"/>
    <cellStyle name="Normal 2 8 2 3 2" xfId="3228" xr:uid="{00000000-0005-0000-0000-0000D90A0000}"/>
    <cellStyle name="Normal 2 8 2 3 2 2" xfId="9687" xr:uid="{00000000-0005-0000-0000-000013110000}"/>
    <cellStyle name="Normal 2 8 2 3 2 3" xfId="17765" xr:uid="{00000000-0005-0000-0000-000013110000}"/>
    <cellStyle name="Normal 2 8 2 3 3" xfId="4891" xr:uid="{00000000-0005-0000-0000-0000DA0A0000}"/>
    <cellStyle name="Normal 2 8 2 3 3 2" xfId="11278" xr:uid="{00000000-0005-0000-0000-000014110000}"/>
    <cellStyle name="Normal 2 8 2 3 3 3" xfId="19356" xr:uid="{00000000-0005-0000-0000-000014110000}"/>
    <cellStyle name="Normal 2 8 2 3 4" xfId="8092" xr:uid="{00000000-0005-0000-0000-000015110000}"/>
    <cellStyle name="Normal 2 8 2 3 4 2" xfId="16170" xr:uid="{00000000-0005-0000-0000-000015110000}"/>
    <cellStyle name="Normal 2 8 2 3 5" xfId="13140" xr:uid="{00000000-0005-0000-0000-000016110000}"/>
    <cellStyle name="Normal 2 8 2 3 5 2" xfId="21178" xr:uid="{00000000-0005-0000-0000-000016110000}"/>
    <cellStyle name="Normal 2 8 2 3 6" xfId="6482" xr:uid="{00000000-0005-0000-0000-000012110000}"/>
    <cellStyle name="Normal 2 8 2 3 7" xfId="14562" xr:uid="{00000000-0005-0000-0000-000012110000}"/>
    <cellStyle name="Normal 2 8 2 4" xfId="2105" xr:uid="{00000000-0005-0000-0000-0000DB0A0000}"/>
    <cellStyle name="Normal 2 8 2 4 2" xfId="3755" xr:uid="{00000000-0005-0000-0000-0000DC0A0000}"/>
    <cellStyle name="Normal 2 8 2 4 2 2" xfId="10214" xr:uid="{00000000-0005-0000-0000-000018110000}"/>
    <cellStyle name="Normal 2 8 2 4 2 3" xfId="18292" xr:uid="{00000000-0005-0000-0000-000018110000}"/>
    <cellStyle name="Normal 2 8 2 4 3" xfId="5418" xr:uid="{00000000-0005-0000-0000-0000DD0A0000}"/>
    <cellStyle name="Normal 2 8 2 4 3 2" xfId="11805" xr:uid="{00000000-0005-0000-0000-000019110000}"/>
    <cellStyle name="Normal 2 8 2 4 3 3" xfId="19883" xr:uid="{00000000-0005-0000-0000-000019110000}"/>
    <cellStyle name="Normal 2 8 2 4 4" xfId="8619" xr:uid="{00000000-0005-0000-0000-00001A110000}"/>
    <cellStyle name="Normal 2 8 2 4 4 2" xfId="16697" xr:uid="{00000000-0005-0000-0000-00001A110000}"/>
    <cellStyle name="Normal 2 8 2 4 5" xfId="13138" xr:uid="{00000000-0005-0000-0000-00001B110000}"/>
    <cellStyle name="Normal 2 8 2 4 5 2" xfId="21176" xr:uid="{00000000-0005-0000-0000-00001B110000}"/>
    <cellStyle name="Normal 2 8 2 4 6" xfId="7009" xr:uid="{00000000-0005-0000-0000-000017110000}"/>
    <cellStyle name="Normal 2 8 2 4 7" xfId="15089" xr:uid="{00000000-0005-0000-0000-000017110000}"/>
    <cellStyle name="Normal 2 8 2 5" xfId="2546" xr:uid="{00000000-0005-0000-0000-0000DE0A0000}"/>
    <cellStyle name="Normal 2 8 2 5 2" xfId="9059" xr:uid="{00000000-0005-0000-0000-00001C110000}"/>
    <cellStyle name="Normal 2 8 2 5 3" xfId="17137" xr:uid="{00000000-0005-0000-0000-00001C110000}"/>
    <cellStyle name="Normal 2 8 2 6" xfId="4364" xr:uid="{00000000-0005-0000-0000-0000DF0A0000}"/>
    <cellStyle name="Normal 2 8 2 6 2" xfId="10751" xr:uid="{00000000-0005-0000-0000-00001D110000}"/>
    <cellStyle name="Normal 2 8 2 6 3" xfId="18829" xr:uid="{00000000-0005-0000-0000-00001D110000}"/>
    <cellStyle name="Normal 2 8 2 7" xfId="7565" xr:uid="{00000000-0005-0000-0000-00001E110000}"/>
    <cellStyle name="Normal 2 8 2 7 2" xfId="15643" xr:uid="{00000000-0005-0000-0000-00001E110000}"/>
    <cellStyle name="Normal 2 8 2 8" xfId="12251" xr:uid="{00000000-0005-0000-0000-00001F110000}"/>
    <cellStyle name="Normal 2 8 2 8 2" xfId="20325" xr:uid="{00000000-0005-0000-0000-00001F110000}"/>
    <cellStyle name="Normal 2 8 2 9" xfId="13643" xr:uid="{00000000-0005-0000-0000-000020110000}"/>
    <cellStyle name="Normal 2 8 2 9 2" xfId="21640" xr:uid="{00000000-0005-0000-0000-000020110000}"/>
    <cellStyle name="Normal 2 8 3" xfId="1029" xr:uid="{00000000-0005-0000-0000-0000E00A0000}"/>
    <cellStyle name="Normal 2 8 3 2" xfId="1683" xr:uid="{00000000-0005-0000-0000-0000E10A0000}"/>
    <cellStyle name="Normal 2 8 3 2 2" xfId="3333" xr:uid="{00000000-0005-0000-0000-0000E20A0000}"/>
    <cellStyle name="Normal 2 8 3 2 2 2" xfId="13142" xr:uid="{00000000-0005-0000-0000-000024110000}"/>
    <cellStyle name="Normal 2 8 3 2 2 2 2" xfId="21180" xr:uid="{00000000-0005-0000-0000-000024110000}"/>
    <cellStyle name="Normal 2 8 3 2 2 3" xfId="9792" xr:uid="{00000000-0005-0000-0000-000023110000}"/>
    <cellStyle name="Normal 2 8 3 2 2 4" xfId="17870" xr:uid="{00000000-0005-0000-0000-000023110000}"/>
    <cellStyle name="Normal 2 8 3 2 3" xfId="4996" xr:uid="{00000000-0005-0000-0000-0000E30A0000}"/>
    <cellStyle name="Normal 2 8 3 2 3 2" xfId="11383" xr:uid="{00000000-0005-0000-0000-000025110000}"/>
    <cellStyle name="Normal 2 8 3 2 3 3" xfId="19461" xr:uid="{00000000-0005-0000-0000-000025110000}"/>
    <cellStyle name="Normal 2 8 3 2 4" xfId="8197" xr:uid="{00000000-0005-0000-0000-000026110000}"/>
    <cellStyle name="Normal 2 8 3 2 4 2" xfId="16275" xr:uid="{00000000-0005-0000-0000-000026110000}"/>
    <cellStyle name="Normal 2 8 3 2 5" xfId="12532" xr:uid="{00000000-0005-0000-0000-000027110000}"/>
    <cellStyle name="Normal 2 8 3 2 5 2" xfId="20601" xr:uid="{00000000-0005-0000-0000-000027110000}"/>
    <cellStyle name="Normal 2 8 3 2 6" xfId="6587" xr:uid="{00000000-0005-0000-0000-000022110000}"/>
    <cellStyle name="Normal 2 8 3 2 7" xfId="14667" xr:uid="{00000000-0005-0000-0000-000022110000}"/>
    <cellStyle name="Normal 2 8 3 3" xfId="2210" xr:uid="{00000000-0005-0000-0000-0000E40A0000}"/>
    <cellStyle name="Normal 2 8 3 3 2" xfId="3860" xr:uid="{00000000-0005-0000-0000-0000E50A0000}"/>
    <cellStyle name="Normal 2 8 3 3 2 2" xfId="10319" xr:uid="{00000000-0005-0000-0000-000029110000}"/>
    <cellStyle name="Normal 2 8 3 3 2 3" xfId="18397" xr:uid="{00000000-0005-0000-0000-000029110000}"/>
    <cellStyle name="Normal 2 8 3 3 3" xfId="5523" xr:uid="{00000000-0005-0000-0000-0000E60A0000}"/>
    <cellStyle name="Normal 2 8 3 3 3 2" xfId="11910" xr:uid="{00000000-0005-0000-0000-00002A110000}"/>
    <cellStyle name="Normal 2 8 3 3 3 3" xfId="19988" xr:uid="{00000000-0005-0000-0000-00002A110000}"/>
    <cellStyle name="Normal 2 8 3 3 4" xfId="8724" xr:uid="{00000000-0005-0000-0000-00002B110000}"/>
    <cellStyle name="Normal 2 8 3 3 4 2" xfId="16802" xr:uid="{00000000-0005-0000-0000-00002B110000}"/>
    <cellStyle name="Normal 2 8 3 3 5" xfId="13143" xr:uid="{00000000-0005-0000-0000-00002C110000}"/>
    <cellStyle name="Normal 2 8 3 3 5 2" xfId="21181" xr:uid="{00000000-0005-0000-0000-00002C110000}"/>
    <cellStyle name="Normal 2 8 3 3 6" xfId="7114" xr:uid="{00000000-0005-0000-0000-000028110000}"/>
    <cellStyle name="Normal 2 8 3 3 7" xfId="15194" xr:uid="{00000000-0005-0000-0000-000028110000}"/>
    <cellStyle name="Normal 2 8 3 4" xfId="2794" xr:uid="{00000000-0005-0000-0000-0000E70A0000}"/>
    <cellStyle name="Normal 2 8 3 4 2" xfId="13141" xr:uid="{00000000-0005-0000-0000-00002E110000}"/>
    <cellStyle name="Normal 2 8 3 4 2 2" xfId="21179" xr:uid="{00000000-0005-0000-0000-00002E110000}"/>
    <cellStyle name="Normal 2 8 3 4 3" xfId="9283" xr:uid="{00000000-0005-0000-0000-00002D110000}"/>
    <cellStyle name="Normal 2 8 3 4 4" xfId="17361" xr:uid="{00000000-0005-0000-0000-00002D110000}"/>
    <cellStyle name="Normal 2 8 3 5" xfId="4469" xr:uid="{00000000-0005-0000-0000-0000E80A0000}"/>
    <cellStyle name="Normal 2 8 3 5 2" xfId="10856" xr:uid="{00000000-0005-0000-0000-00002F110000}"/>
    <cellStyle name="Normal 2 8 3 5 3" xfId="18934" xr:uid="{00000000-0005-0000-0000-00002F110000}"/>
    <cellStyle name="Normal 2 8 3 6" xfId="7670" xr:uid="{00000000-0005-0000-0000-000030110000}"/>
    <cellStyle name="Normal 2 8 3 6 2" xfId="15748" xr:uid="{00000000-0005-0000-0000-000030110000}"/>
    <cellStyle name="Normal 2 8 3 7" xfId="12388" xr:uid="{00000000-0005-0000-0000-000031110000}"/>
    <cellStyle name="Normal 2 8 3 7 2" xfId="20459" xr:uid="{00000000-0005-0000-0000-000031110000}"/>
    <cellStyle name="Normal 2 8 3 8" xfId="6060" xr:uid="{00000000-0005-0000-0000-000021110000}"/>
    <cellStyle name="Normal 2 8 3 9" xfId="14140" xr:uid="{00000000-0005-0000-0000-000021110000}"/>
    <cellStyle name="Normal 2 8 4" xfId="1435" xr:uid="{00000000-0005-0000-0000-0000E90A0000}"/>
    <cellStyle name="Normal 2 8 4 2" xfId="3084" xr:uid="{00000000-0005-0000-0000-0000EA0A0000}"/>
    <cellStyle name="Normal 2 8 4 2 2" xfId="13144" xr:uid="{00000000-0005-0000-0000-000034110000}"/>
    <cellStyle name="Normal 2 8 4 2 2 2" xfId="21182" xr:uid="{00000000-0005-0000-0000-000034110000}"/>
    <cellStyle name="Normal 2 8 4 2 3" xfId="9543" xr:uid="{00000000-0005-0000-0000-000033110000}"/>
    <cellStyle name="Normal 2 8 4 2 4" xfId="17621" xr:uid="{00000000-0005-0000-0000-000033110000}"/>
    <cellStyle name="Normal 2 8 4 3" xfId="4747" xr:uid="{00000000-0005-0000-0000-0000EB0A0000}"/>
    <cellStyle name="Normal 2 8 4 3 2" xfId="11134" xr:uid="{00000000-0005-0000-0000-000035110000}"/>
    <cellStyle name="Normal 2 8 4 3 3" xfId="19212" xr:uid="{00000000-0005-0000-0000-000035110000}"/>
    <cellStyle name="Normal 2 8 4 4" xfId="7948" xr:uid="{00000000-0005-0000-0000-000036110000}"/>
    <cellStyle name="Normal 2 8 4 4 2" xfId="16026" xr:uid="{00000000-0005-0000-0000-000036110000}"/>
    <cellStyle name="Normal 2 8 4 5" xfId="12530" xr:uid="{00000000-0005-0000-0000-000037110000}"/>
    <cellStyle name="Normal 2 8 4 5 2" xfId="20599" xr:uid="{00000000-0005-0000-0000-000037110000}"/>
    <cellStyle name="Normal 2 8 4 6" xfId="6338" xr:uid="{00000000-0005-0000-0000-000032110000}"/>
    <cellStyle name="Normal 2 8 4 7" xfId="14418" xr:uid="{00000000-0005-0000-0000-000032110000}"/>
    <cellStyle name="Normal 2 8 5" xfId="1961" xr:uid="{00000000-0005-0000-0000-0000EC0A0000}"/>
    <cellStyle name="Normal 2 8 5 2" xfId="3611" xr:uid="{00000000-0005-0000-0000-0000ED0A0000}"/>
    <cellStyle name="Normal 2 8 5 2 2" xfId="10070" xr:uid="{00000000-0005-0000-0000-000039110000}"/>
    <cellStyle name="Normal 2 8 5 2 3" xfId="18148" xr:uid="{00000000-0005-0000-0000-000039110000}"/>
    <cellStyle name="Normal 2 8 5 3" xfId="5274" xr:uid="{00000000-0005-0000-0000-0000EE0A0000}"/>
    <cellStyle name="Normal 2 8 5 3 2" xfId="11661" xr:uid="{00000000-0005-0000-0000-00003A110000}"/>
    <cellStyle name="Normal 2 8 5 3 3" xfId="19739" xr:uid="{00000000-0005-0000-0000-00003A110000}"/>
    <cellStyle name="Normal 2 8 5 4" xfId="8475" xr:uid="{00000000-0005-0000-0000-00003B110000}"/>
    <cellStyle name="Normal 2 8 5 4 2" xfId="16553" xr:uid="{00000000-0005-0000-0000-00003B110000}"/>
    <cellStyle name="Normal 2 8 5 5" xfId="13145" xr:uid="{00000000-0005-0000-0000-00003C110000}"/>
    <cellStyle name="Normal 2 8 5 5 2" xfId="21183" xr:uid="{00000000-0005-0000-0000-00003C110000}"/>
    <cellStyle name="Normal 2 8 5 6" xfId="6865" xr:uid="{00000000-0005-0000-0000-000038110000}"/>
    <cellStyle name="Normal 2 8 5 7" xfId="14945" xr:uid="{00000000-0005-0000-0000-000038110000}"/>
    <cellStyle name="Normal 2 8 6" xfId="2545" xr:uid="{00000000-0005-0000-0000-0000EF0A0000}"/>
    <cellStyle name="Normal 2 8 6 2" xfId="12740" xr:uid="{00000000-0005-0000-0000-00003E110000}"/>
    <cellStyle name="Normal 2 8 6 2 2" xfId="20804" xr:uid="{00000000-0005-0000-0000-00003E110000}"/>
    <cellStyle name="Normal 2 8 6 3" xfId="9058" xr:uid="{00000000-0005-0000-0000-00003D110000}"/>
    <cellStyle name="Normal 2 8 6 4" xfId="17136" xr:uid="{00000000-0005-0000-0000-00003D110000}"/>
    <cellStyle name="Normal 2 8 7" xfId="4220" xr:uid="{00000000-0005-0000-0000-0000F00A0000}"/>
    <cellStyle name="Normal 2 8 7 2" xfId="10607" xr:uid="{00000000-0005-0000-0000-00003F110000}"/>
    <cellStyle name="Normal 2 8 7 3" xfId="18685" xr:uid="{00000000-0005-0000-0000-00003F110000}"/>
    <cellStyle name="Normal 2 8 8" xfId="7421" xr:uid="{00000000-0005-0000-0000-000040110000}"/>
    <cellStyle name="Normal 2 8 8 2" xfId="15499" xr:uid="{00000000-0005-0000-0000-000040110000}"/>
    <cellStyle name="Normal 2 8 9" xfId="12250" xr:uid="{00000000-0005-0000-0000-000041110000}"/>
    <cellStyle name="Normal 2 8 9 2" xfId="20324" xr:uid="{00000000-0005-0000-0000-000041110000}"/>
    <cellStyle name="Normal 2 9" xfId="515" xr:uid="{00000000-0005-0000-0000-000003020000}"/>
    <cellStyle name="Normal 2 9 10" xfId="13644" xr:uid="{00000000-0005-0000-0000-000043110000}"/>
    <cellStyle name="Normal 2 9 10 2" xfId="21641" xr:uid="{00000000-0005-0000-0000-000043110000}"/>
    <cellStyle name="Normal 2 9 11" xfId="5812" xr:uid="{00000000-0005-0000-0000-000042110000}"/>
    <cellStyle name="Normal 2 9 12" xfId="13892" xr:uid="{00000000-0005-0000-0000-000042110000}"/>
    <cellStyle name="Normal 2 9 2" xfId="516" xr:uid="{00000000-0005-0000-0000-000004020000}"/>
    <cellStyle name="Normal 2 9 2 10" xfId="5938" xr:uid="{00000000-0005-0000-0000-000044110000}"/>
    <cellStyle name="Normal 2 9 2 11" xfId="14018" xr:uid="{00000000-0005-0000-0000-000044110000}"/>
    <cellStyle name="Normal 2 9 2 2" xfId="1170" xr:uid="{00000000-0005-0000-0000-0000F30A0000}"/>
    <cellStyle name="Normal 2 9 2 2 2" xfId="1828" xr:uid="{00000000-0005-0000-0000-0000F40A0000}"/>
    <cellStyle name="Normal 2 9 2 2 2 2" xfId="3478" xr:uid="{00000000-0005-0000-0000-0000F50A0000}"/>
    <cellStyle name="Normal 2 9 2 2 2 2 2" xfId="9937" xr:uid="{00000000-0005-0000-0000-000047110000}"/>
    <cellStyle name="Normal 2 9 2 2 2 2 3" xfId="18015" xr:uid="{00000000-0005-0000-0000-000047110000}"/>
    <cellStyle name="Normal 2 9 2 2 2 3" xfId="5141" xr:uid="{00000000-0005-0000-0000-0000F60A0000}"/>
    <cellStyle name="Normal 2 9 2 2 2 3 2" xfId="11528" xr:uid="{00000000-0005-0000-0000-000048110000}"/>
    <cellStyle name="Normal 2 9 2 2 2 3 3" xfId="19606" xr:uid="{00000000-0005-0000-0000-000048110000}"/>
    <cellStyle name="Normal 2 9 2 2 2 4" xfId="8342" xr:uid="{00000000-0005-0000-0000-000049110000}"/>
    <cellStyle name="Normal 2 9 2 2 2 4 2" xfId="16420" xr:uid="{00000000-0005-0000-0000-000049110000}"/>
    <cellStyle name="Normal 2 9 2 2 2 5" xfId="13147" xr:uid="{00000000-0005-0000-0000-00004A110000}"/>
    <cellStyle name="Normal 2 9 2 2 2 5 2" xfId="21185" xr:uid="{00000000-0005-0000-0000-00004A110000}"/>
    <cellStyle name="Normal 2 9 2 2 2 6" xfId="6732" xr:uid="{00000000-0005-0000-0000-000046110000}"/>
    <cellStyle name="Normal 2 9 2 2 2 7" xfId="14812" xr:uid="{00000000-0005-0000-0000-000046110000}"/>
    <cellStyle name="Normal 2 9 2 2 3" xfId="2355" xr:uid="{00000000-0005-0000-0000-0000F70A0000}"/>
    <cellStyle name="Normal 2 9 2 2 3 2" xfId="4005" xr:uid="{00000000-0005-0000-0000-0000F80A0000}"/>
    <cellStyle name="Normal 2 9 2 2 3 2 2" xfId="10464" xr:uid="{00000000-0005-0000-0000-00004C110000}"/>
    <cellStyle name="Normal 2 9 2 2 3 2 3" xfId="18542" xr:uid="{00000000-0005-0000-0000-00004C110000}"/>
    <cellStyle name="Normal 2 9 2 2 3 3" xfId="5668" xr:uid="{00000000-0005-0000-0000-0000F90A0000}"/>
    <cellStyle name="Normal 2 9 2 2 3 3 2" xfId="12055" xr:uid="{00000000-0005-0000-0000-00004D110000}"/>
    <cellStyle name="Normal 2 9 2 2 3 3 3" xfId="20133" xr:uid="{00000000-0005-0000-0000-00004D110000}"/>
    <cellStyle name="Normal 2 9 2 2 3 4" xfId="8869" xr:uid="{00000000-0005-0000-0000-00004E110000}"/>
    <cellStyle name="Normal 2 9 2 2 3 4 2" xfId="16947" xr:uid="{00000000-0005-0000-0000-00004E110000}"/>
    <cellStyle name="Normal 2 9 2 2 3 5" xfId="7259" xr:uid="{00000000-0005-0000-0000-00004B110000}"/>
    <cellStyle name="Normal 2 9 2 2 3 6" xfId="15339" xr:uid="{00000000-0005-0000-0000-00004B110000}"/>
    <cellStyle name="Normal 2 9 2 2 4" xfId="2921" xr:uid="{00000000-0005-0000-0000-0000FA0A0000}"/>
    <cellStyle name="Normal 2 9 2 2 4 2" xfId="9410" xr:uid="{00000000-0005-0000-0000-00004F110000}"/>
    <cellStyle name="Normal 2 9 2 2 4 3" xfId="17488" xr:uid="{00000000-0005-0000-0000-00004F110000}"/>
    <cellStyle name="Normal 2 9 2 2 5" xfId="4614" xr:uid="{00000000-0005-0000-0000-0000FB0A0000}"/>
    <cellStyle name="Normal 2 9 2 2 5 2" xfId="11001" xr:uid="{00000000-0005-0000-0000-000050110000}"/>
    <cellStyle name="Normal 2 9 2 2 5 3" xfId="19079" xr:uid="{00000000-0005-0000-0000-000050110000}"/>
    <cellStyle name="Normal 2 9 2 2 6" xfId="7815" xr:uid="{00000000-0005-0000-0000-000051110000}"/>
    <cellStyle name="Normal 2 9 2 2 6 2" xfId="15893" xr:uid="{00000000-0005-0000-0000-000051110000}"/>
    <cellStyle name="Normal 2 9 2 2 7" xfId="12534" xr:uid="{00000000-0005-0000-0000-000052110000}"/>
    <cellStyle name="Normal 2 9 2 2 7 2" xfId="20603" xr:uid="{00000000-0005-0000-0000-000052110000}"/>
    <cellStyle name="Normal 2 9 2 2 8" xfId="6205" xr:uid="{00000000-0005-0000-0000-000045110000}"/>
    <cellStyle name="Normal 2 9 2 2 9" xfId="14285" xr:uid="{00000000-0005-0000-0000-000045110000}"/>
    <cellStyle name="Normal 2 9 2 3" xfId="1562" xr:uid="{00000000-0005-0000-0000-0000FC0A0000}"/>
    <cellStyle name="Normal 2 9 2 3 2" xfId="3211" xr:uid="{00000000-0005-0000-0000-0000FD0A0000}"/>
    <cellStyle name="Normal 2 9 2 3 2 2" xfId="9670" xr:uid="{00000000-0005-0000-0000-000054110000}"/>
    <cellStyle name="Normal 2 9 2 3 2 3" xfId="17748" xr:uid="{00000000-0005-0000-0000-000054110000}"/>
    <cellStyle name="Normal 2 9 2 3 3" xfId="4874" xr:uid="{00000000-0005-0000-0000-0000FE0A0000}"/>
    <cellStyle name="Normal 2 9 2 3 3 2" xfId="11261" xr:uid="{00000000-0005-0000-0000-000055110000}"/>
    <cellStyle name="Normal 2 9 2 3 3 3" xfId="19339" xr:uid="{00000000-0005-0000-0000-000055110000}"/>
    <cellStyle name="Normal 2 9 2 3 4" xfId="8075" xr:uid="{00000000-0005-0000-0000-000056110000}"/>
    <cellStyle name="Normal 2 9 2 3 4 2" xfId="16153" xr:uid="{00000000-0005-0000-0000-000056110000}"/>
    <cellStyle name="Normal 2 9 2 3 5" xfId="13148" xr:uid="{00000000-0005-0000-0000-000057110000}"/>
    <cellStyle name="Normal 2 9 2 3 5 2" xfId="21186" xr:uid="{00000000-0005-0000-0000-000057110000}"/>
    <cellStyle name="Normal 2 9 2 3 6" xfId="6465" xr:uid="{00000000-0005-0000-0000-000053110000}"/>
    <cellStyle name="Normal 2 9 2 3 7" xfId="14545" xr:uid="{00000000-0005-0000-0000-000053110000}"/>
    <cellStyle name="Normal 2 9 2 4" xfId="2088" xr:uid="{00000000-0005-0000-0000-0000FF0A0000}"/>
    <cellStyle name="Normal 2 9 2 4 2" xfId="3738" xr:uid="{00000000-0005-0000-0000-0000000B0000}"/>
    <cellStyle name="Normal 2 9 2 4 2 2" xfId="10197" xr:uid="{00000000-0005-0000-0000-000059110000}"/>
    <cellStyle name="Normal 2 9 2 4 2 3" xfId="18275" xr:uid="{00000000-0005-0000-0000-000059110000}"/>
    <cellStyle name="Normal 2 9 2 4 3" xfId="5401" xr:uid="{00000000-0005-0000-0000-0000010B0000}"/>
    <cellStyle name="Normal 2 9 2 4 3 2" xfId="11788" xr:uid="{00000000-0005-0000-0000-00005A110000}"/>
    <cellStyle name="Normal 2 9 2 4 3 3" xfId="19866" xr:uid="{00000000-0005-0000-0000-00005A110000}"/>
    <cellStyle name="Normal 2 9 2 4 4" xfId="8602" xr:uid="{00000000-0005-0000-0000-00005B110000}"/>
    <cellStyle name="Normal 2 9 2 4 4 2" xfId="16680" xr:uid="{00000000-0005-0000-0000-00005B110000}"/>
    <cellStyle name="Normal 2 9 2 4 5" xfId="13146" xr:uid="{00000000-0005-0000-0000-00005C110000}"/>
    <cellStyle name="Normal 2 9 2 4 5 2" xfId="21184" xr:uid="{00000000-0005-0000-0000-00005C110000}"/>
    <cellStyle name="Normal 2 9 2 4 6" xfId="6992" xr:uid="{00000000-0005-0000-0000-000058110000}"/>
    <cellStyle name="Normal 2 9 2 4 7" xfId="15072" xr:uid="{00000000-0005-0000-0000-000058110000}"/>
    <cellStyle name="Normal 2 9 2 5" xfId="2548" xr:uid="{00000000-0005-0000-0000-0000020B0000}"/>
    <cellStyle name="Normal 2 9 2 5 2" xfId="9061" xr:uid="{00000000-0005-0000-0000-00005D110000}"/>
    <cellStyle name="Normal 2 9 2 5 3" xfId="17139" xr:uid="{00000000-0005-0000-0000-00005D110000}"/>
    <cellStyle name="Normal 2 9 2 6" xfId="4347" xr:uid="{00000000-0005-0000-0000-0000030B0000}"/>
    <cellStyle name="Normal 2 9 2 6 2" xfId="10734" xr:uid="{00000000-0005-0000-0000-00005E110000}"/>
    <cellStyle name="Normal 2 9 2 6 3" xfId="18812" xr:uid="{00000000-0005-0000-0000-00005E110000}"/>
    <cellStyle name="Normal 2 9 2 7" xfId="7548" xr:uid="{00000000-0005-0000-0000-00005F110000}"/>
    <cellStyle name="Normal 2 9 2 7 2" xfId="15626" xr:uid="{00000000-0005-0000-0000-00005F110000}"/>
    <cellStyle name="Normal 2 9 2 8" xfId="12253" xr:uid="{00000000-0005-0000-0000-000060110000}"/>
    <cellStyle name="Normal 2 9 2 8 2" xfId="20327" xr:uid="{00000000-0005-0000-0000-000060110000}"/>
    <cellStyle name="Normal 2 9 2 9" xfId="13645" xr:uid="{00000000-0005-0000-0000-000061110000}"/>
    <cellStyle name="Normal 2 9 2 9 2" xfId="21642" xr:uid="{00000000-0005-0000-0000-000061110000}"/>
    <cellStyle name="Normal 2 9 3" xfId="1030" xr:uid="{00000000-0005-0000-0000-0000040B0000}"/>
    <cellStyle name="Normal 2 9 3 2" xfId="1684" xr:uid="{00000000-0005-0000-0000-0000050B0000}"/>
    <cellStyle name="Normal 2 9 3 2 2" xfId="3334" xr:uid="{00000000-0005-0000-0000-0000060B0000}"/>
    <cellStyle name="Normal 2 9 3 2 2 2" xfId="9793" xr:uid="{00000000-0005-0000-0000-000064110000}"/>
    <cellStyle name="Normal 2 9 3 2 2 3" xfId="17871" xr:uid="{00000000-0005-0000-0000-000064110000}"/>
    <cellStyle name="Normal 2 9 3 2 3" xfId="4997" xr:uid="{00000000-0005-0000-0000-0000070B0000}"/>
    <cellStyle name="Normal 2 9 3 2 3 2" xfId="11384" xr:uid="{00000000-0005-0000-0000-000065110000}"/>
    <cellStyle name="Normal 2 9 3 2 3 3" xfId="19462" xr:uid="{00000000-0005-0000-0000-000065110000}"/>
    <cellStyle name="Normal 2 9 3 2 4" xfId="8198" xr:uid="{00000000-0005-0000-0000-000066110000}"/>
    <cellStyle name="Normal 2 9 3 2 4 2" xfId="16276" xr:uid="{00000000-0005-0000-0000-000066110000}"/>
    <cellStyle name="Normal 2 9 3 2 5" xfId="13149" xr:uid="{00000000-0005-0000-0000-000067110000}"/>
    <cellStyle name="Normal 2 9 3 2 5 2" xfId="21187" xr:uid="{00000000-0005-0000-0000-000067110000}"/>
    <cellStyle name="Normal 2 9 3 2 6" xfId="6588" xr:uid="{00000000-0005-0000-0000-000063110000}"/>
    <cellStyle name="Normal 2 9 3 2 7" xfId="14668" xr:uid="{00000000-0005-0000-0000-000063110000}"/>
    <cellStyle name="Normal 2 9 3 3" xfId="2211" xr:uid="{00000000-0005-0000-0000-0000080B0000}"/>
    <cellStyle name="Normal 2 9 3 3 2" xfId="3861" xr:uid="{00000000-0005-0000-0000-0000090B0000}"/>
    <cellStyle name="Normal 2 9 3 3 2 2" xfId="10320" xr:uid="{00000000-0005-0000-0000-000069110000}"/>
    <cellStyle name="Normal 2 9 3 3 2 3" xfId="18398" xr:uid="{00000000-0005-0000-0000-000069110000}"/>
    <cellStyle name="Normal 2 9 3 3 3" xfId="5524" xr:uid="{00000000-0005-0000-0000-00000A0B0000}"/>
    <cellStyle name="Normal 2 9 3 3 3 2" xfId="11911" xr:uid="{00000000-0005-0000-0000-00006A110000}"/>
    <cellStyle name="Normal 2 9 3 3 3 3" xfId="19989" xr:uid="{00000000-0005-0000-0000-00006A110000}"/>
    <cellStyle name="Normal 2 9 3 3 4" xfId="8725" xr:uid="{00000000-0005-0000-0000-00006B110000}"/>
    <cellStyle name="Normal 2 9 3 3 4 2" xfId="16803" xr:uid="{00000000-0005-0000-0000-00006B110000}"/>
    <cellStyle name="Normal 2 9 3 3 5" xfId="7115" xr:uid="{00000000-0005-0000-0000-000068110000}"/>
    <cellStyle name="Normal 2 9 3 3 6" xfId="15195" xr:uid="{00000000-0005-0000-0000-000068110000}"/>
    <cellStyle name="Normal 2 9 3 4" xfId="2795" xr:uid="{00000000-0005-0000-0000-00000B0B0000}"/>
    <cellStyle name="Normal 2 9 3 4 2" xfId="9284" xr:uid="{00000000-0005-0000-0000-00006C110000}"/>
    <cellStyle name="Normal 2 9 3 4 3" xfId="17362" xr:uid="{00000000-0005-0000-0000-00006C110000}"/>
    <cellStyle name="Normal 2 9 3 5" xfId="4470" xr:uid="{00000000-0005-0000-0000-00000C0B0000}"/>
    <cellStyle name="Normal 2 9 3 5 2" xfId="10857" xr:uid="{00000000-0005-0000-0000-00006D110000}"/>
    <cellStyle name="Normal 2 9 3 5 3" xfId="18935" xr:uid="{00000000-0005-0000-0000-00006D110000}"/>
    <cellStyle name="Normal 2 9 3 6" xfId="7671" xr:uid="{00000000-0005-0000-0000-00006E110000}"/>
    <cellStyle name="Normal 2 9 3 6 2" xfId="15749" xr:uid="{00000000-0005-0000-0000-00006E110000}"/>
    <cellStyle name="Normal 2 9 3 7" xfId="12533" xr:uid="{00000000-0005-0000-0000-00006F110000}"/>
    <cellStyle name="Normal 2 9 3 7 2" xfId="20602" xr:uid="{00000000-0005-0000-0000-00006F110000}"/>
    <cellStyle name="Normal 2 9 3 8" xfId="6061" xr:uid="{00000000-0005-0000-0000-000062110000}"/>
    <cellStyle name="Normal 2 9 3 9" xfId="14141" xr:uid="{00000000-0005-0000-0000-000062110000}"/>
    <cellStyle name="Normal 2 9 4" xfId="1436" xr:uid="{00000000-0005-0000-0000-00000D0B0000}"/>
    <cellStyle name="Normal 2 9 4 2" xfId="3085" xr:uid="{00000000-0005-0000-0000-00000E0B0000}"/>
    <cellStyle name="Normal 2 9 4 2 2" xfId="9544" xr:uid="{00000000-0005-0000-0000-000071110000}"/>
    <cellStyle name="Normal 2 9 4 2 3" xfId="17622" xr:uid="{00000000-0005-0000-0000-000071110000}"/>
    <cellStyle name="Normal 2 9 4 3" xfId="4748" xr:uid="{00000000-0005-0000-0000-00000F0B0000}"/>
    <cellStyle name="Normal 2 9 4 3 2" xfId="11135" xr:uid="{00000000-0005-0000-0000-000072110000}"/>
    <cellStyle name="Normal 2 9 4 3 3" xfId="19213" xr:uid="{00000000-0005-0000-0000-000072110000}"/>
    <cellStyle name="Normal 2 9 4 4" xfId="7949" xr:uid="{00000000-0005-0000-0000-000073110000}"/>
    <cellStyle name="Normal 2 9 4 4 2" xfId="16027" xr:uid="{00000000-0005-0000-0000-000073110000}"/>
    <cellStyle name="Normal 2 9 4 5" xfId="13150" xr:uid="{00000000-0005-0000-0000-000074110000}"/>
    <cellStyle name="Normal 2 9 4 5 2" xfId="21188" xr:uid="{00000000-0005-0000-0000-000074110000}"/>
    <cellStyle name="Normal 2 9 4 6" xfId="6339" xr:uid="{00000000-0005-0000-0000-000070110000}"/>
    <cellStyle name="Normal 2 9 4 7" xfId="14419" xr:uid="{00000000-0005-0000-0000-000070110000}"/>
    <cellStyle name="Normal 2 9 5" xfId="1962" xr:uid="{00000000-0005-0000-0000-0000100B0000}"/>
    <cellStyle name="Normal 2 9 5 2" xfId="3612" xr:uid="{00000000-0005-0000-0000-0000110B0000}"/>
    <cellStyle name="Normal 2 9 5 2 2" xfId="10071" xr:uid="{00000000-0005-0000-0000-000076110000}"/>
    <cellStyle name="Normal 2 9 5 2 3" xfId="18149" xr:uid="{00000000-0005-0000-0000-000076110000}"/>
    <cellStyle name="Normal 2 9 5 3" xfId="5275" xr:uid="{00000000-0005-0000-0000-0000120B0000}"/>
    <cellStyle name="Normal 2 9 5 3 2" xfId="11662" xr:uid="{00000000-0005-0000-0000-000077110000}"/>
    <cellStyle name="Normal 2 9 5 3 3" xfId="19740" xr:uid="{00000000-0005-0000-0000-000077110000}"/>
    <cellStyle name="Normal 2 9 5 4" xfId="8476" xr:uid="{00000000-0005-0000-0000-000078110000}"/>
    <cellStyle name="Normal 2 9 5 4 2" xfId="16554" xr:uid="{00000000-0005-0000-0000-000078110000}"/>
    <cellStyle name="Normal 2 9 5 5" xfId="12741" xr:uid="{00000000-0005-0000-0000-000079110000}"/>
    <cellStyle name="Normal 2 9 5 5 2" xfId="20805" xr:uid="{00000000-0005-0000-0000-000079110000}"/>
    <cellStyle name="Normal 2 9 5 6" xfId="6866" xr:uid="{00000000-0005-0000-0000-000075110000}"/>
    <cellStyle name="Normal 2 9 5 7" xfId="14946" xr:uid="{00000000-0005-0000-0000-000075110000}"/>
    <cellStyle name="Normal 2 9 6" xfId="2547" xr:uid="{00000000-0005-0000-0000-0000130B0000}"/>
    <cellStyle name="Normal 2 9 6 2" xfId="9060" xr:uid="{00000000-0005-0000-0000-00007A110000}"/>
    <cellStyle name="Normal 2 9 6 3" xfId="17138" xr:uid="{00000000-0005-0000-0000-00007A110000}"/>
    <cellStyle name="Normal 2 9 7" xfId="4221" xr:uid="{00000000-0005-0000-0000-0000140B0000}"/>
    <cellStyle name="Normal 2 9 7 2" xfId="10608" xr:uid="{00000000-0005-0000-0000-00007B110000}"/>
    <cellStyle name="Normal 2 9 7 3" xfId="18686" xr:uid="{00000000-0005-0000-0000-00007B110000}"/>
    <cellStyle name="Normal 2 9 8" xfId="7422" xr:uid="{00000000-0005-0000-0000-00007C110000}"/>
    <cellStyle name="Normal 2 9 8 2" xfId="15500" xr:uid="{00000000-0005-0000-0000-00007C110000}"/>
    <cellStyle name="Normal 2 9 9" xfId="12252" xr:uid="{00000000-0005-0000-0000-00007D110000}"/>
    <cellStyle name="Normal 2 9 9 2" xfId="20326" xr:uid="{00000000-0005-0000-0000-00007D110000}"/>
    <cellStyle name="Normal 3" xfId="517" xr:uid="{00000000-0005-0000-0000-000005020000}"/>
    <cellStyle name="Normal 3 2" xfId="518" xr:uid="{00000000-0005-0000-0000-000006020000}"/>
    <cellStyle name="Normal 3 2 2" xfId="519" xr:uid="{00000000-0005-0000-0000-000007020000}"/>
    <cellStyle name="Normal 3 2 2 2" xfId="520" xr:uid="{00000000-0005-0000-0000-000008020000}"/>
    <cellStyle name="Normal 3 2 2 3" xfId="521" xr:uid="{00000000-0005-0000-0000-000009020000}"/>
    <cellStyle name="Normal 3 2 2 3 2" xfId="2711" xr:uid="{00000000-0005-0000-0000-00001A0B0000}"/>
    <cellStyle name="Normal 3 2 2 3 3" xfId="2549" xr:uid="{00000000-0005-0000-0000-00001B0B0000}"/>
    <cellStyle name="Normal 3 2 2 3 3 2" xfId="4095" xr:uid="{00000000-0005-0000-0000-00001C0B0000}"/>
    <cellStyle name="Normal 3 2 2 3 4" xfId="946" xr:uid="{00000000-0005-0000-0000-00001D0B0000}"/>
    <cellStyle name="Normal 3 2 2 3 5" xfId="7326" xr:uid="{00000000-0005-0000-0000-000087110000}"/>
    <cellStyle name="Normal 3 2 2 4" xfId="945" xr:uid="{00000000-0005-0000-0000-00001E0B0000}"/>
    <cellStyle name="Normal 3 2 2 4 2" xfId="895" xr:uid="{00000000-0005-0000-0000-00001F0B0000}"/>
    <cellStyle name="Normal 3 2 3" xfId="522" xr:uid="{00000000-0005-0000-0000-00000A020000}"/>
    <cellStyle name="Normal 3 2 3 2" xfId="523" xr:uid="{00000000-0005-0000-0000-00000B020000}"/>
    <cellStyle name="Normal 3 2 3 3" xfId="524" xr:uid="{00000000-0005-0000-0000-00000C020000}"/>
    <cellStyle name="Normal 3 2 3 3 2" xfId="525" xr:uid="{00000000-0005-0000-0000-00000D020000}"/>
    <cellStyle name="Normal 3 2 3 3 2 2" xfId="526" xr:uid="{00000000-0005-0000-0000-00000E020000}"/>
    <cellStyle name="Normal 3 2 3 3 2 3" xfId="527" xr:uid="{00000000-0005-0000-0000-00000F020000}"/>
    <cellStyle name="Normal 3 2 3 3 2 3 2" xfId="528" xr:uid="{00000000-0005-0000-0000-000010020000}"/>
    <cellStyle name="Normal 3 2 3 3 2 3 2 2" xfId="1329" xr:uid="{00000000-0005-0000-0000-0000270B0000}"/>
    <cellStyle name="Normal 3 2 3 3 2 3 2 3" xfId="2964" xr:uid="{00000000-0005-0000-0000-0000280B0000}"/>
    <cellStyle name="Normal 3 2 3 3 2 3 2 3 2" xfId="4058" xr:uid="{00000000-0005-0000-0000-0000290B0000}"/>
    <cellStyle name="Normal 3 2 3 3 2 3 2 4" xfId="1234" xr:uid="{00000000-0005-0000-0000-0000260B0000}"/>
    <cellStyle name="Normal 3 2 3 3 2 3 3" xfId="1213" xr:uid="{00000000-0005-0000-0000-00002A0B0000}"/>
    <cellStyle name="Normal 3 2 3 3 2 3 4" xfId="12742" xr:uid="{00000000-0005-0000-0000-000095110000}"/>
    <cellStyle name="Normal 3 2 3 3 2 3 4 2" xfId="13472" xr:uid="{00000000-0005-0000-0000-000096110000}"/>
    <cellStyle name="Normal 3 2 3 3 2 4" xfId="529" xr:uid="{00000000-0005-0000-0000-000011020000}"/>
    <cellStyle name="Normal 3 2 3 3 2 4 2" xfId="4077" xr:uid="{00000000-0005-0000-0000-00002C0B0000}"/>
    <cellStyle name="Normal 3 2 3 3 3" xfId="530" xr:uid="{00000000-0005-0000-0000-000012020000}"/>
    <cellStyle name="Normal 3 2 3 3 4" xfId="531" xr:uid="{00000000-0005-0000-0000-000013020000}"/>
    <cellStyle name="Normal 3 2 3 3 4 2" xfId="532" xr:uid="{00000000-0005-0000-0000-000014020000}"/>
    <cellStyle name="Normal 3 2 3 3 4 2 2" xfId="533" xr:uid="{00000000-0005-0000-0000-000015020000}"/>
    <cellStyle name="Normal 3 2 3 3 4 2 2 2" xfId="2965" xr:uid="{00000000-0005-0000-0000-0000310B0000}"/>
    <cellStyle name="Normal 3 2 3 3 4 2 2 2 2" xfId="4092" xr:uid="{00000000-0005-0000-0000-0000320B0000}"/>
    <cellStyle name="Normal 3 2 3 3 4 2 2 3" xfId="2550" xr:uid="{00000000-0005-0000-0000-0000330B0000}"/>
    <cellStyle name="Normal 3 2 3 3 4 2 2 4" xfId="1235" xr:uid="{00000000-0005-0000-0000-0000300B0000}"/>
    <cellStyle name="Normal 3 2 3 3 4 2 3" xfId="534" xr:uid="{00000000-0005-0000-0000-000016020000}"/>
    <cellStyle name="Normal 3 2 3 3 4 2 3 2" xfId="535" xr:uid="{00000000-0005-0000-0000-000017020000}"/>
    <cellStyle name="Normal 3 2 3 3 4 2 3 3" xfId="536" xr:uid="{00000000-0005-0000-0000-000018020000}"/>
    <cellStyle name="Normal 3 2 3 3 4 2 3 4" xfId="2551" xr:uid="{00000000-0005-0000-0000-0000370B0000}"/>
    <cellStyle name="Normal 3 2 3 3 4 2 3 4 2" xfId="4084" xr:uid="{00000000-0005-0000-0000-0000380B0000}"/>
    <cellStyle name="Normal 3 2 3 3 4 3" xfId="1032" xr:uid="{00000000-0005-0000-0000-0000390B0000}"/>
    <cellStyle name="Normal 3 2 3 3 4 4" xfId="12743" xr:uid="{00000000-0005-0000-0000-0000A6110000}"/>
    <cellStyle name="Normal 3 2 3 3 4 4 2" xfId="13473" xr:uid="{00000000-0005-0000-0000-0000A7110000}"/>
    <cellStyle name="Normal 3 2 3 3 5" xfId="1031" xr:uid="{00000000-0005-0000-0000-00003A0B0000}"/>
    <cellStyle name="Normal 3 2 3 3 5 2" xfId="898" xr:uid="{00000000-0005-0000-0000-00003B0B0000}"/>
    <cellStyle name="Normal 3 2 3 4" xfId="537" xr:uid="{00000000-0005-0000-0000-000019020000}"/>
    <cellStyle name="Normal 3 2 3 4 2" xfId="538" xr:uid="{00000000-0005-0000-0000-00001A020000}"/>
    <cellStyle name="Normal 3 2 3 4 3" xfId="539" xr:uid="{00000000-0005-0000-0000-00001B020000}"/>
    <cellStyle name="Normal 3 2 3 4 3 2" xfId="540" xr:uid="{00000000-0005-0000-0000-00001C020000}"/>
    <cellStyle name="Normal 3 2 3 4 3 2 2" xfId="1330" xr:uid="{00000000-0005-0000-0000-0000400B0000}"/>
    <cellStyle name="Normal 3 2 3 4 3 2 3" xfId="2966" xr:uid="{00000000-0005-0000-0000-0000410B0000}"/>
    <cellStyle name="Normal 3 2 3 4 3 2 3 2" xfId="4117" xr:uid="{00000000-0005-0000-0000-0000420B0000}"/>
    <cellStyle name="Normal 3 2 3 4 3 2 4" xfId="1236" xr:uid="{00000000-0005-0000-0000-00003F0B0000}"/>
    <cellStyle name="Normal 3 2 3 4 3 3" xfId="1214" xr:uid="{00000000-0005-0000-0000-0000430B0000}"/>
    <cellStyle name="Normal 3 2 3 4 3 4" xfId="12744" xr:uid="{00000000-0005-0000-0000-0000B2110000}"/>
    <cellStyle name="Normal 3 2 3 4 3 4 2" xfId="13474" xr:uid="{00000000-0005-0000-0000-0000B3110000}"/>
    <cellStyle name="Normal 3 2 3 4 4" xfId="923" xr:uid="{00000000-0005-0000-0000-0000440B0000}"/>
    <cellStyle name="Normal 3 2 3 4 4 2" xfId="4120" xr:uid="{00000000-0005-0000-0000-0000450B0000}"/>
    <cellStyle name="Normal 3 2 4" xfId="541" xr:uid="{00000000-0005-0000-0000-00001D020000}"/>
    <cellStyle name="Normal 3 2 4 2" xfId="542" xr:uid="{00000000-0005-0000-0000-00001E020000}"/>
    <cellStyle name="Normal 3 2 4 3" xfId="543" xr:uid="{00000000-0005-0000-0000-00001F020000}"/>
    <cellStyle name="Normal 3 2 4 3 2" xfId="544" xr:uid="{00000000-0005-0000-0000-000020020000}"/>
    <cellStyle name="Normal 3 2 4 3 2 2" xfId="1331" xr:uid="{00000000-0005-0000-0000-00004A0B0000}"/>
    <cellStyle name="Normal 3 2 4 3 2 3" xfId="2967" xr:uid="{00000000-0005-0000-0000-00004B0B0000}"/>
    <cellStyle name="Normal 3 2 4 3 2 3 2" xfId="4080" xr:uid="{00000000-0005-0000-0000-00004C0B0000}"/>
    <cellStyle name="Normal 3 2 4 3 2 4" xfId="1237" xr:uid="{00000000-0005-0000-0000-0000490B0000}"/>
    <cellStyle name="Normal 3 2 4 3 3" xfId="1215" xr:uid="{00000000-0005-0000-0000-00004D0B0000}"/>
    <cellStyle name="Normal 3 2 4 3 4" xfId="925" xr:uid="{00000000-0005-0000-0000-00004E0B0000}"/>
    <cellStyle name="Normal 3 2 4 3 4 2" xfId="7312" xr:uid="{00000000-0005-0000-0000-0000BF110000}"/>
    <cellStyle name="Normal 3 2 4 4" xfId="924" xr:uid="{00000000-0005-0000-0000-00004F0B0000}"/>
    <cellStyle name="Normal 3 2 4 4 2" xfId="4107" xr:uid="{00000000-0005-0000-0000-0000500B0000}"/>
    <cellStyle name="Normal 3 3" xfId="545" xr:uid="{00000000-0005-0000-0000-000021020000}"/>
    <cellStyle name="Normal 4" xfId="546" xr:uid="{00000000-0005-0000-0000-000022020000}"/>
    <cellStyle name="Normal 4 10" xfId="547" xr:uid="{00000000-0005-0000-0000-000023020000}"/>
    <cellStyle name="Normal 4 10 10" xfId="13647" xr:uid="{00000000-0005-0000-0000-0000C5110000}"/>
    <cellStyle name="Normal 4 10 10 2" xfId="21644" xr:uid="{00000000-0005-0000-0000-0000C5110000}"/>
    <cellStyle name="Normal 4 10 11" xfId="5813" xr:uid="{00000000-0005-0000-0000-0000C4110000}"/>
    <cellStyle name="Normal 4 10 12" xfId="13893" xr:uid="{00000000-0005-0000-0000-0000C4110000}"/>
    <cellStyle name="Normal 4 10 2" xfId="951" xr:uid="{00000000-0005-0000-0000-0000540B0000}"/>
    <cellStyle name="Normal 4 10 2 10" xfId="13984" xr:uid="{00000000-0005-0000-0000-0000C6110000}"/>
    <cellStyle name="Normal 4 10 2 2" xfId="1171" xr:uid="{00000000-0005-0000-0000-0000550B0000}"/>
    <cellStyle name="Normal 4 10 2 2 2" xfId="1829" xr:uid="{00000000-0005-0000-0000-0000560B0000}"/>
    <cellStyle name="Normal 4 10 2 2 2 2" xfId="3479" xr:uid="{00000000-0005-0000-0000-0000570B0000}"/>
    <cellStyle name="Normal 4 10 2 2 2 2 2" xfId="9938" xr:uid="{00000000-0005-0000-0000-0000C9110000}"/>
    <cellStyle name="Normal 4 10 2 2 2 2 3" xfId="18016" xr:uid="{00000000-0005-0000-0000-0000C9110000}"/>
    <cellStyle name="Normal 4 10 2 2 2 3" xfId="5142" xr:uid="{00000000-0005-0000-0000-0000580B0000}"/>
    <cellStyle name="Normal 4 10 2 2 2 3 2" xfId="11529" xr:uid="{00000000-0005-0000-0000-0000CA110000}"/>
    <cellStyle name="Normal 4 10 2 2 2 3 3" xfId="19607" xr:uid="{00000000-0005-0000-0000-0000CA110000}"/>
    <cellStyle name="Normal 4 10 2 2 2 4" xfId="8343" xr:uid="{00000000-0005-0000-0000-0000CB110000}"/>
    <cellStyle name="Normal 4 10 2 2 2 4 2" xfId="16421" xr:uid="{00000000-0005-0000-0000-0000CB110000}"/>
    <cellStyle name="Normal 4 10 2 2 2 5" xfId="6733" xr:uid="{00000000-0005-0000-0000-0000C8110000}"/>
    <cellStyle name="Normal 4 10 2 2 2 6" xfId="14813" xr:uid="{00000000-0005-0000-0000-0000C8110000}"/>
    <cellStyle name="Normal 4 10 2 2 3" xfId="2356" xr:uid="{00000000-0005-0000-0000-0000590B0000}"/>
    <cellStyle name="Normal 4 10 2 2 3 2" xfId="4006" xr:uid="{00000000-0005-0000-0000-00005A0B0000}"/>
    <cellStyle name="Normal 4 10 2 2 3 2 2" xfId="10465" xr:uid="{00000000-0005-0000-0000-0000CD110000}"/>
    <cellStyle name="Normal 4 10 2 2 3 2 3" xfId="18543" xr:uid="{00000000-0005-0000-0000-0000CD110000}"/>
    <cellStyle name="Normal 4 10 2 2 3 3" xfId="5669" xr:uid="{00000000-0005-0000-0000-00005B0B0000}"/>
    <cellStyle name="Normal 4 10 2 2 3 3 2" xfId="12056" xr:uid="{00000000-0005-0000-0000-0000CE110000}"/>
    <cellStyle name="Normal 4 10 2 2 3 3 3" xfId="20134" xr:uid="{00000000-0005-0000-0000-0000CE110000}"/>
    <cellStyle name="Normal 4 10 2 2 3 4" xfId="8870" xr:uid="{00000000-0005-0000-0000-0000CF110000}"/>
    <cellStyle name="Normal 4 10 2 2 3 4 2" xfId="16948" xr:uid="{00000000-0005-0000-0000-0000CF110000}"/>
    <cellStyle name="Normal 4 10 2 2 3 5" xfId="7260" xr:uid="{00000000-0005-0000-0000-0000CC110000}"/>
    <cellStyle name="Normal 4 10 2 2 3 6" xfId="15340" xr:uid="{00000000-0005-0000-0000-0000CC110000}"/>
    <cellStyle name="Normal 4 10 2 2 4" xfId="2922" xr:uid="{00000000-0005-0000-0000-00005C0B0000}"/>
    <cellStyle name="Normal 4 10 2 2 4 2" xfId="9411" xr:uid="{00000000-0005-0000-0000-0000D0110000}"/>
    <cellStyle name="Normal 4 10 2 2 4 3" xfId="17489" xr:uid="{00000000-0005-0000-0000-0000D0110000}"/>
    <cellStyle name="Normal 4 10 2 2 5" xfId="4615" xr:uid="{00000000-0005-0000-0000-00005D0B0000}"/>
    <cellStyle name="Normal 4 10 2 2 5 2" xfId="11002" xr:uid="{00000000-0005-0000-0000-0000D1110000}"/>
    <cellStyle name="Normal 4 10 2 2 5 3" xfId="19080" xr:uid="{00000000-0005-0000-0000-0000D1110000}"/>
    <cellStyle name="Normal 4 10 2 2 6" xfId="7816" xr:uid="{00000000-0005-0000-0000-0000D2110000}"/>
    <cellStyle name="Normal 4 10 2 2 6 2" xfId="15894" xr:uid="{00000000-0005-0000-0000-0000D2110000}"/>
    <cellStyle name="Normal 4 10 2 2 7" xfId="13152" xr:uid="{00000000-0005-0000-0000-0000D3110000}"/>
    <cellStyle name="Normal 4 10 2 2 7 2" xfId="21189" xr:uid="{00000000-0005-0000-0000-0000D3110000}"/>
    <cellStyle name="Normal 4 10 2 2 8" xfId="6206" xr:uid="{00000000-0005-0000-0000-0000C7110000}"/>
    <cellStyle name="Normal 4 10 2 2 9" xfId="14286" xr:uid="{00000000-0005-0000-0000-0000C7110000}"/>
    <cellStyle name="Normal 4 10 2 3" xfId="1528" xr:uid="{00000000-0005-0000-0000-00005E0B0000}"/>
    <cellStyle name="Normal 4 10 2 3 2" xfId="3177" xr:uid="{00000000-0005-0000-0000-00005F0B0000}"/>
    <cellStyle name="Normal 4 10 2 3 2 2" xfId="9636" xr:uid="{00000000-0005-0000-0000-0000D5110000}"/>
    <cellStyle name="Normal 4 10 2 3 2 3" xfId="17714" xr:uid="{00000000-0005-0000-0000-0000D5110000}"/>
    <cellStyle name="Normal 4 10 2 3 3" xfId="4840" xr:uid="{00000000-0005-0000-0000-0000600B0000}"/>
    <cellStyle name="Normal 4 10 2 3 3 2" xfId="11227" xr:uid="{00000000-0005-0000-0000-0000D6110000}"/>
    <cellStyle name="Normal 4 10 2 3 3 3" xfId="19305" xr:uid="{00000000-0005-0000-0000-0000D6110000}"/>
    <cellStyle name="Normal 4 10 2 3 4" xfId="8041" xr:uid="{00000000-0005-0000-0000-0000D7110000}"/>
    <cellStyle name="Normal 4 10 2 3 4 2" xfId="16119" xr:uid="{00000000-0005-0000-0000-0000D7110000}"/>
    <cellStyle name="Normal 4 10 2 3 5" xfId="6431" xr:uid="{00000000-0005-0000-0000-0000D4110000}"/>
    <cellStyle name="Normal 4 10 2 3 6" xfId="14511" xr:uid="{00000000-0005-0000-0000-0000D4110000}"/>
    <cellStyle name="Normal 4 10 2 4" xfId="2054" xr:uid="{00000000-0005-0000-0000-0000610B0000}"/>
    <cellStyle name="Normal 4 10 2 4 2" xfId="3704" xr:uid="{00000000-0005-0000-0000-0000620B0000}"/>
    <cellStyle name="Normal 4 10 2 4 2 2" xfId="10163" xr:uid="{00000000-0005-0000-0000-0000D9110000}"/>
    <cellStyle name="Normal 4 10 2 4 2 3" xfId="18241" xr:uid="{00000000-0005-0000-0000-0000D9110000}"/>
    <cellStyle name="Normal 4 10 2 4 3" xfId="5367" xr:uid="{00000000-0005-0000-0000-0000630B0000}"/>
    <cellStyle name="Normal 4 10 2 4 3 2" xfId="11754" xr:uid="{00000000-0005-0000-0000-0000DA110000}"/>
    <cellStyle name="Normal 4 10 2 4 3 3" xfId="19832" xr:uid="{00000000-0005-0000-0000-0000DA110000}"/>
    <cellStyle name="Normal 4 10 2 4 4" xfId="8568" xr:uid="{00000000-0005-0000-0000-0000DB110000}"/>
    <cellStyle name="Normal 4 10 2 4 4 2" xfId="16646" xr:uid="{00000000-0005-0000-0000-0000DB110000}"/>
    <cellStyle name="Normal 4 10 2 4 5" xfId="6958" xr:uid="{00000000-0005-0000-0000-0000D8110000}"/>
    <cellStyle name="Normal 4 10 2 4 6" xfId="15038" xr:uid="{00000000-0005-0000-0000-0000D8110000}"/>
    <cellStyle name="Normal 4 10 2 5" xfId="2716" xr:uid="{00000000-0005-0000-0000-0000640B0000}"/>
    <cellStyle name="Normal 4 10 2 5 2" xfId="9205" xr:uid="{00000000-0005-0000-0000-0000DC110000}"/>
    <cellStyle name="Normal 4 10 2 5 3" xfId="17283" xr:uid="{00000000-0005-0000-0000-0000DC110000}"/>
    <cellStyle name="Normal 4 10 2 6" xfId="4313" xr:uid="{00000000-0005-0000-0000-0000650B0000}"/>
    <cellStyle name="Normal 4 10 2 6 2" xfId="10700" xr:uid="{00000000-0005-0000-0000-0000DD110000}"/>
    <cellStyle name="Normal 4 10 2 6 3" xfId="18778" xr:uid="{00000000-0005-0000-0000-0000DD110000}"/>
    <cellStyle name="Normal 4 10 2 7" xfId="7514" xr:uid="{00000000-0005-0000-0000-0000DE110000}"/>
    <cellStyle name="Normal 4 10 2 7 2" xfId="15592" xr:uid="{00000000-0005-0000-0000-0000DE110000}"/>
    <cellStyle name="Normal 4 10 2 8" xfId="12536" xr:uid="{00000000-0005-0000-0000-0000DF110000}"/>
    <cellStyle name="Normal 4 10 2 8 2" xfId="20604" xr:uid="{00000000-0005-0000-0000-0000DF110000}"/>
    <cellStyle name="Normal 4 10 2 9" xfId="5904" xr:uid="{00000000-0005-0000-0000-0000C6110000}"/>
    <cellStyle name="Normal 4 10 3" xfId="1033" xr:uid="{00000000-0005-0000-0000-0000660B0000}"/>
    <cellStyle name="Normal 4 10 3 2" xfId="1685" xr:uid="{00000000-0005-0000-0000-0000670B0000}"/>
    <cellStyle name="Normal 4 10 3 2 2" xfId="3335" xr:uid="{00000000-0005-0000-0000-0000680B0000}"/>
    <cellStyle name="Normal 4 10 3 2 2 2" xfId="9794" xr:uid="{00000000-0005-0000-0000-0000E2110000}"/>
    <cellStyle name="Normal 4 10 3 2 2 3" xfId="17872" xr:uid="{00000000-0005-0000-0000-0000E2110000}"/>
    <cellStyle name="Normal 4 10 3 2 3" xfId="4998" xr:uid="{00000000-0005-0000-0000-0000690B0000}"/>
    <cellStyle name="Normal 4 10 3 2 3 2" xfId="11385" xr:uid="{00000000-0005-0000-0000-0000E3110000}"/>
    <cellStyle name="Normal 4 10 3 2 3 3" xfId="19463" xr:uid="{00000000-0005-0000-0000-0000E3110000}"/>
    <cellStyle name="Normal 4 10 3 2 4" xfId="8199" xr:uid="{00000000-0005-0000-0000-0000E4110000}"/>
    <cellStyle name="Normal 4 10 3 2 4 2" xfId="16277" xr:uid="{00000000-0005-0000-0000-0000E4110000}"/>
    <cellStyle name="Normal 4 10 3 2 5" xfId="6589" xr:uid="{00000000-0005-0000-0000-0000E1110000}"/>
    <cellStyle name="Normal 4 10 3 2 6" xfId="14669" xr:uid="{00000000-0005-0000-0000-0000E1110000}"/>
    <cellStyle name="Normal 4 10 3 3" xfId="2212" xr:uid="{00000000-0005-0000-0000-00006A0B0000}"/>
    <cellStyle name="Normal 4 10 3 3 2" xfId="3862" xr:uid="{00000000-0005-0000-0000-00006B0B0000}"/>
    <cellStyle name="Normal 4 10 3 3 2 2" xfId="10321" xr:uid="{00000000-0005-0000-0000-0000E6110000}"/>
    <cellStyle name="Normal 4 10 3 3 2 3" xfId="18399" xr:uid="{00000000-0005-0000-0000-0000E6110000}"/>
    <cellStyle name="Normal 4 10 3 3 3" xfId="5525" xr:uid="{00000000-0005-0000-0000-00006C0B0000}"/>
    <cellStyle name="Normal 4 10 3 3 3 2" xfId="11912" xr:uid="{00000000-0005-0000-0000-0000E7110000}"/>
    <cellStyle name="Normal 4 10 3 3 3 3" xfId="19990" xr:uid="{00000000-0005-0000-0000-0000E7110000}"/>
    <cellStyle name="Normal 4 10 3 3 4" xfId="8726" xr:uid="{00000000-0005-0000-0000-0000E8110000}"/>
    <cellStyle name="Normal 4 10 3 3 4 2" xfId="16804" xr:uid="{00000000-0005-0000-0000-0000E8110000}"/>
    <cellStyle name="Normal 4 10 3 3 5" xfId="7116" xr:uid="{00000000-0005-0000-0000-0000E5110000}"/>
    <cellStyle name="Normal 4 10 3 3 6" xfId="15196" xr:uid="{00000000-0005-0000-0000-0000E5110000}"/>
    <cellStyle name="Normal 4 10 3 4" xfId="2796" xr:uid="{00000000-0005-0000-0000-00006D0B0000}"/>
    <cellStyle name="Normal 4 10 3 4 2" xfId="9285" xr:uid="{00000000-0005-0000-0000-0000E9110000}"/>
    <cellStyle name="Normal 4 10 3 4 3" xfId="17363" xr:uid="{00000000-0005-0000-0000-0000E9110000}"/>
    <cellStyle name="Normal 4 10 3 5" xfId="4471" xr:uid="{00000000-0005-0000-0000-00006E0B0000}"/>
    <cellStyle name="Normal 4 10 3 5 2" xfId="10858" xr:uid="{00000000-0005-0000-0000-0000EA110000}"/>
    <cellStyle name="Normal 4 10 3 5 3" xfId="18936" xr:uid="{00000000-0005-0000-0000-0000EA110000}"/>
    <cellStyle name="Normal 4 10 3 6" xfId="7672" xr:uid="{00000000-0005-0000-0000-0000EB110000}"/>
    <cellStyle name="Normal 4 10 3 6 2" xfId="15750" xr:uid="{00000000-0005-0000-0000-0000EB110000}"/>
    <cellStyle name="Normal 4 10 3 7" xfId="13153" xr:uid="{00000000-0005-0000-0000-0000EC110000}"/>
    <cellStyle name="Normal 4 10 3 7 2" xfId="21190" xr:uid="{00000000-0005-0000-0000-0000EC110000}"/>
    <cellStyle name="Normal 4 10 3 8" xfId="6062" xr:uid="{00000000-0005-0000-0000-0000E0110000}"/>
    <cellStyle name="Normal 4 10 3 9" xfId="14142" xr:uid="{00000000-0005-0000-0000-0000E0110000}"/>
    <cellStyle name="Normal 4 10 4" xfId="1437" xr:uid="{00000000-0005-0000-0000-00006F0B0000}"/>
    <cellStyle name="Normal 4 10 4 2" xfId="3086" xr:uid="{00000000-0005-0000-0000-0000700B0000}"/>
    <cellStyle name="Normal 4 10 4 2 2" xfId="9545" xr:uid="{00000000-0005-0000-0000-0000EE110000}"/>
    <cellStyle name="Normal 4 10 4 2 3" xfId="17623" xr:uid="{00000000-0005-0000-0000-0000EE110000}"/>
    <cellStyle name="Normal 4 10 4 3" xfId="4749" xr:uid="{00000000-0005-0000-0000-0000710B0000}"/>
    <cellStyle name="Normal 4 10 4 3 2" xfId="11136" xr:uid="{00000000-0005-0000-0000-0000EF110000}"/>
    <cellStyle name="Normal 4 10 4 3 3" xfId="19214" xr:uid="{00000000-0005-0000-0000-0000EF110000}"/>
    <cellStyle name="Normal 4 10 4 4" xfId="7950" xr:uid="{00000000-0005-0000-0000-0000F0110000}"/>
    <cellStyle name="Normal 4 10 4 4 2" xfId="16028" xr:uid="{00000000-0005-0000-0000-0000F0110000}"/>
    <cellStyle name="Normal 4 10 4 5" xfId="12745" xr:uid="{00000000-0005-0000-0000-0000F1110000}"/>
    <cellStyle name="Normal 4 10 4 5 2" xfId="20806" xr:uid="{00000000-0005-0000-0000-0000F1110000}"/>
    <cellStyle name="Normal 4 10 4 6" xfId="6340" xr:uid="{00000000-0005-0000-0000-0000ED110000}"/>
    <cellStyle name="Normal 4 10 4 7" xfId="14420" xr:uid="{00000000-0005-0000-0000-0000ED110000}"/>
    <cellStyle name="Normal 4 10 5" xfId="1963" xr:uid="{00000000-0005-0000-0000-0000720B0000}"/>
    <cellStyle name="Normal 4 10 5 2" xfId="3613" xr:uid="{00000000-0005-0000-0000-0000730B0000}"/>
    <cellStyle name="Normal 4 10 5 2 2" xfId="10072" xr:uid="{00000000-0005-0000-0000-0000F3110000}"/>
    <cellStyle name="Normal 4 10 5 2 3" xfId="18150" xr:uid="{00000000-0005-0000-0000-0000F3110000}"/>
    <cellStyle name="Normal 4 10 5 3" xfId="5276" xr:uid="{00000000-0005-0000-0000-0000740B0000}"/>
    <cellStyle name="Normal 4 10 5 3 2" xfId="11663" xr:uid="{00000000-0005-0000-0000-0000F4110000}"/>
    <cellStyle name="Normal 4 10 5 3 3" xfId="19741" xr:uid="{00000000-0005-0000-0000-0000F4110000}"/>
    <cellStyle name="Normal 4 10 5 4" xfId="8477" xr:uid="{00000000-0005-0000-0000-0000F5110000}"/>
    <cellStyle name="Normal 4 10 5 4 2" xfId="16555" xr:uid="{00000000-0005-0000-0000-0000F5110000}"/>
    <cellStyle name="Normal 4 10 5 5" xfId="6867" xr:uid="{00000000-0005-0000-0000-0000F2110000}"/>
    <cellStyle name="Normal 4 10 5 6" xfId="14947" xr:uid="{00000000-0005-0000-0000-0000F2110000}"/>
    <cellStyle name="Normal 4 10 6" xfId="2553" xr:uid="{00000000-0005-0000-0000-0000750B0000}"/>
    <cellStyle name="Normal 4 10 6 2" xfId="9063" xr:uid="{00000000-0005-0000-0000-0000F6110000}"/>
    <cellStyle name="Normal 4 10 6 3" xfId="17141" xr:uid="{00000000-0005-0000-0000-0000F6110000}"/>
    <cellStyle name="Normal 4 10 7" xfId="4222" xr:uid="{00000000-0005-0000-0000-0000760B0000}"/>
    <cellStyle name="Normal 4 10 7 2" xfId="10609" xr:uid="{00000000-0005-0000-0000-0000F7110000}"/>
    <cellStyle name="Normal 4 10 7 3" xfId="18687" xr:uid="{00000000-0005-0000-0000-0000F7110000}"/>
    <cellStyle name="Normal 4 10 8" xfId="7423" xr:uid="{00000000-0005-0000-0000-0000F8110000}"/>
    <cellStyle name="Normal 4 10 8 2" xfId="15501" xr:uid="{00000000-0005-0000-0000-0000F8110000}"/>
    <cellStyle name="Normal 4 10 9" xfId="12255" xr:uid="{00000000-0005-0000-0000-0000F9110000}"/>
    <cellStyle name="Normal 4 10 9 2" xfId="20329" xr:uid="{00000000-0005-0000-0000-0000F9110000}"/>
    <cellStyle name="Normal 4 11" xfId="548" xr:uid="{00000000-0005-0000-0000-000024020000}"/>
    <cellStyle name="Normal 4 11 10" xfId="5814" xr:uid="{00000000-0005-0000-0000-0000FA110000}"/>
    <cellStyle name="Normal 4 11 11" xfId="13894" xr:uid="{00000000-0005-0000-0000-0000FA110000}"/>
    <cellStyle name="Normal 4 11 2" xfId="1034" xr:uid="{00000000-0005-0000-0000-0000780B0000}"/>
    <cellStyle name="Normal 4 11 2 2" xfId="1686" xr:uid="{00000000-0005-0000-0000-0000790B0000}"/>
    <cellStyle name="Normal 4 11 2 2 2" xfId="3336" xr:uid="{00000000-0005-0000-0000-00007A0B0000}"/>
    <cellStyle name="Normal 4 11 2 2 2 2" xfId="9795" xr:uid="{00000000-0005-0000-0000-0000FD110000}"/>
    <cellStyle name="Normal 4 11 2 2 2 3" xfId="17873" xr:uid="{00000000-0005-0000-0000-0000FD110000}"/>
    <cellStyle name="Normal 4 11 2 2 3" xfId="4999" xr:uid="{00000000-0005-0000-0000-00007B0B0000}"/>
    <cellStyle name="Normal 4 11 2 2 3 2" xfId="11386" xr:uid="{00000000-0005-0000-0000-0000FE110000}"/>
    <cellStyle name="Normal 4 11 2 2 3 3" xfId="19464" xr:uid="{00000000-0005-0000-0000-0000FE110000}"/>
    <cellStyle name="Normal 4 11 2 2 4" xfId="8200" xr:uid="{00000000-0005-0000-0000-0000FF110000}"/>
    <cellStyle name="Normal 4 11 2 2 4 2" xfId="16278" xr:uid="{00000000-0005-0000-0000-0000FF110000}"/>
    <cellStyle name="Normal 4 11 2 2 5" xfId="6590" xr:uid="{00000000-0005-0000-0000-0000FC110000}"/>
    <cellStyle name="Normal 4 11 2 2 6" xfId="14670" xr:uid="{00000000-0005-0000-0000-0000FC110000}"/>
    <cellStyle name="Normal 4 11 2 3" xfId="2213" xr:uid="{00000000-0005-0000-0000-00007C0B0000}"/>
    <cellStyle name="Normal 4 11 2 3 2" xfId="3863" xr:uid="{00000000-0005-0000-0000-00007D0B0000}"/>
    <cellStyle name="Normal 4 11 2 3 2 2" xfId="10322" xr:uid="{00000000-0005-0000-0000-000001120000}"/>
    <cellStyle name="Normal 4 11 2 3 2 3" xfId="18400" xr:uid="{00000000-0005-0000-0000-000001120000}"/>
    <cellStyle name="Normal 4 11 2 3 3" xfId="5526" xr:uid="{00000000-0005-0000-0000-00007E0B0000}"/>
    <cellStyle name="Normal 4 11 2 3 3 2" xfId="11913" xr:uid="{00000000-0005-0000-0000-000002120000}"/>
    <cellStyle name="Normal 4 11 2 3 3 3" xfId="19991" xr:uid="{00000000-0005-0000-0000-000002120000}"/>
    <cellStyle name="Normal 4 11 2 3 4" xfId="8727" xr:uid="{00000000-0005-0000-0000-000003120000}"/>
    <cellStyle name="Normal 4 11 2 3 4 2" xfId="16805" xr:uid="{00000000-0005-0000-0000-000003120000}"/>
    <cellStyle name="Normal 4 11 2 3 5" xfId="7117" xr:uid="{00000000-0005-0000-0000-000000120000}"/>
    <cellStyle name="Normal 4 11 2 3 6" xfId="15197" xr:uid="{00000000-0005-0000-0000-000000120000}"/>
    <cellStyle name="Normal 4 11 2 4" xfId="2797" xr:uid="{00000000-0005-0000-0000-00007F0B0000}"/>
    <cellStyle name="Normal 4 11 2 4 2" xfId="9286" xr:uid="{00000000-0005-0000-0000-000004120000}"/>
    <cellStyle name="Normal 4 11 2 4 3" xfId="17364" xr:uid="{00000000-0005-0000-0000-000004120000}"/>
    <cellStyle name="Normal 4 11 2 5" xfId="4472" xr:uid="{00000000-0005-0000-0000-0000800B0000}"/>
    <cellStyle name="Normal 4 11 2 5 2" xfId="10859" xr:uid="{00000000-0005-0000-0000-000005120000}"/>
    <cellStyle name="Normal 4 11 2 5 3" xfId="18937" xr:uid="{00000000-0005-0000-0000-000005120000}"/>
    <cellStyle name="Normal 4 11 2 6" xfId="7673" xr:uid="{00000000-0005-0000-0000-000006120000}"/>
    <cellStyle name="Normal 4 11 2 6 2" xfId="15751" xr:uid="{00000000-0005-0000-0000-000006120000}"/>
    <cellStyle name="Normal 4 11 2 7" xfId="13154" xr:uid="{00000000-0005-0000-0000-000007120000}"/>
    <cellStyle name="Normal 4 11 2 7 2" xfId="21191" xr:uid="{00000000-0005-0000-0000-000007120000}"/>
    <cellStyle name="Normal 4 11 2 8" xfId="6063" xr:uid="{00000000-0005-0000-0000-0000FB110000}"/>
    <cellStyle name="Normal 4 11 2 9" xfId="14143" xr:uid="{00000000-0005-0000-0000-0000FB110000}"/>
    <cellStyle name="Normal 4 11 3" xfId="1438" xr:uid="{00000000-0005-0000-0000-0000810B0000}"/>
    <cellStyle name="Normal 4 11 3 2" xfId="3087" xr:uid="{00000000-0005-0000-0000-0000820B0000}"/>
    <cellStyle name="Normal 4 11 3 2 2" xfId="9546" xr:uid="{00000000-0005-0000-0000-000009120000}"/>
    <cellStyle name="Normal 4 11 3 2 3" xfId="17624" xr:uid="{00000000-0005-0000-0000-000009120000}"/>
    <cellStyle name="Normal 4 11 3 3" xfId="4750" xr:uid="{00000000-0005-0000-0000-0000830B0000}"/>
    <cellStyle name="Normal 4 11 3 3 2" xfId="11137" xr:uid="{00000000-0005-0000-0000-00000A120000}"/>
    <cellStyle name="Normal 4 11 3 3 3" xfId="19215" xr:uid="{00000000-0005-0000-0000-00000A120000}"/>
    <cellStyle name="Normal 4 11 3 4" xfId="7951" xr:uid="{00000000-0005-0000-0000-00000B120000}"/>
    <cellStyle name="Normal 4 11 3 4 2" xfId="16029" xr:uid="{00000000-0005-0000-0000-00000B120000}"/>
    <cellStyle name="Normal 4 11 3 5" xfId="12746" xr:uid="{00000000-0005-0000-0000-00000C120000}"/>
    <cellStyle name="Normal 4 11 3 5 2" xfId="20807" xr:uid="{00000000-0005-0000-0000-00000C120000}"/>
    <cellStyle name="Normal 4 11 3 6" xfId="6341" xr:uid="{00000000-0005-0000-0000-000008120000}"/>
    <cellStyle name="Normal 4 11 3 7" xfId="14421" xr:uid="{00000000-0005-0000-0000-000008120000}"/>
    <cellStyle name="Normal 4 11 4" xfId="1964" xr:uid="{00000000-0005-0000-0000-0000840B0000}"/>
    <cellStyle name="Normal 4 11 4 2" xfId="3614" xr:uid="{00000000-0005-0000-0000-0000850B0000}"/>
    <cellStyle name="Normal 4 11 4 2 2" xfId="10073" xr:uid="{00000000-0005-0000-0000-00000E120000}"/>
    <cellStyle name="Normal 4 11 4 2 3" xfId="18151" xr:uid="{00000000-0005-0000-0000-00000E120000}"/>
    <cellStyle name="Normal 4 11 4 3" xfId="5277" xr:uid="{00000000-0005-0000-0000-0000860B0000}"/>
    <cellStyle name="Normal 4 11 4 3 2" xfId="11664" xr:uid="{00000000-0005-0000-0000-00000F120000}"/>
    <cellStyle name="Normal 4 11 4 3 3" xfId="19742" xr:uid="{00000000-0005-0000-0000-00000F120000}"/>
    <cellStyle name="Normal 4 11 4 4" xfId="8478" xr:uid="{00000000-0005-0000-0000-000010120000}"/>
    <cellStyle name="Normal 4 11 4 4 2" xfId="16556" xr:uid="{00000000-0005-0000-0000-000010120000}"/>
    <cellStyle name="Normal 4 11 4 5" xfId="6868" xr:uid="{00000000-0005-0000-0000-00000D120000}"/>
    <cellStyle name="Normal 4 11 4 6" xfId="14948" xr:uid="{00000000-0005-0000-0000-00000D120000}"/>
    <cellStyle name="Normal 4 11 5" xfId="2554" xr:uid="{00000000-0005-0000-0000-0000870B0000}"/>
    <cellStyle name="Normal 4 11 5 2" xfId="9064" xr:uid="{00000000-0005-0000-0000-000011120000}"/>
    <cellStyle name="Normal 4 11 5 3" xfId="17142" xr:uid="{00000000-0005-0000-0000-000011120000}"/>
    <cellStyle name="Normal 4 11 6" xfId="4223" xr:uid="{00000000-0005-0000-0000-0000880B0000}"/>
    <cellStyle name="Normal 4 11 6 2" xfId="10610" xr:uid="{00000000-0005-0000-0000-000012120000}"/>
    <cellStyle name="Normal 4 11 6 3" xfId="18688" xr:uid="{00000000-0005-0000-0000-000012120000}"/>
    <cellStyle name="Normal 4 11 7" xfId="7424" xr:uid="{00000000-0005-0000-0000-000013120000}"/>
    <cellStyle name="Normal 4 11 7 2" xfId="15502" xr:uid="{00000000-0005-0000-0000-000013120000}"/>
    <cellStyle name="Normal 4 11 8" xfId="12256" xr:uid="{00000000-0005-0000-0000-000014120000}"/>
    <cellStyle name="Normal 4 11 8 2" xfId="20330" xr:uid="{00000000-0005-0000-0000-000014120000}"/>
    <cellStyle name="Normal 4 11 9" xfId="13648" xr:uid="{00000000-0005-0000-0000-000015120000}"/>
    <cellStyle name="Normal 4 11 9 2" xfId="21645" xr:uid="{00000000-0005-0000-0000-000015120000}"/>
    <cellStyle name="Normal 4 12" xfId="549" xr:uid="{00000000-0005-0000-0000-000025020000}"/>
    <cellStyle name="Normal 4 12 10" xfId="5815" xr:uid="{00000000-0005-0000-0000-000016120000}"/>
    <cellStyle name="Normal 4 12 11" xfId="13895" xr:uid="{00000000-0005-0000-0000-000016120000}"/>
    <cellStyle name="Normal 4 12 2" xfId="1035" xr:uid="{00000000-0005-0000-0000-00008A0B0000}"/>
    <cellStyle name="Normal 4 12 2 2" xfId="1687" xr:uid="{00000000-0005-0000-0000-00008B0B0000}"/>
    <cellStyle name="Normal 4 12 2 2 2" xfId="3337" xr:uid="{00000000-0005-0000-0000-00008C0B0000}"/>
    <cellStyle name="Normal 4 12 2 2 2 2" xfId="9796" xr:uid="{00000000-0005-0000-0000-000019120000}"/>
    <cellStyle name="Normal 4 12 2 2 2 3" xfId="17874" xr:uid="{00000000-0005-0000-0000-000019120000}"/>
    <cellStyle name="Normal 4 12 2 2 3" xfId="5000" xr:uid="{00000000-0005-0000-0000-00008D0B0000}"/>
    <cellStyle name="Normal 4 12 2 2 3 2" xfId="11387" xr:uid="{00000000-0005-0000-0000-00001A120000}"/>
    <cellStyle name="Normal 4 12 2 2 3 3" xfId="19465" xr:uid="{00000000-0005-0000-0000-00001A120000}"/>
    <cellStyle name="Normal 4 12 2 2 4" xfId="8201" xr:uid="{00000000-0005-0000-0000-00001B120000}"/>
    <cellStyle name="Normal 4 12 2 2 4 2" xfId="16279" xr:uid="{00000000-0005-0000-0000-00001B120000}"/>
    <cellStyle name="Normal 4 12 2 2 5" xfId="6591" xr:uid="{00000000-0005-0000-0000-000018120000}"/>
    <cellStyle name="Normal 4 12 2 2 6" xfId="14671" xr:uid="{00000000-0005-0000-0000-000018120000}"/>
    <cellStyle name="Normal 4 12 2 3" xfId="2214" xr:uid="{00000000-0005-0000-0000-00008E0B0000}"/>
    <cellStyle name="Normal 4 12 2 3 2" xfId="3864" xr:uid="{00000000-0005-0000-0000-00008F0B0000}"/>
    <cellStyle name="Normal 4 12 2 3 2 2" xfId="10323" xr:uid="{00000000-0005-0000-0000-00001D120000}"/>
    <cellStyle name="Normal 4 12 2 3 2 3" xfId="18401" xr:uid="{00000000-0005-0000-0000-00001D120000}"/>
    <cellStyle name="Normal 4 12 2 3 3" xfId="5527" xr:uid="{00000000-0005-0000-0000-0000900B0000}"/>
    <cellStyle name="Normal 4 12 2 3 3 2" xfId="11914" xr:uid="{00000000-0005-0000-0000-00001E120000}"/>
    <cellStyle name="Normal 4 12 2 3 3 3" xfId="19992" xr:uid="{00000000-0005-0000-0000-00001E120000}"/>
    <cellStyle name="Normal 4 12 2 3 4" xfId="8728" xr:uid="{00000000-0005-0000-0000-00001F120000}"/>
    <cellStyle name="Normal 4 12 2 3 4 2" xfId="16806" xr:uid="{00000000-0005-0000-0000-00001F120000}"/>
    <cellStyle name="Normal 4 12 2 3 5" xfId="7118" xr:uid="{00000000-0005-0000-0000-00001C120000}"/>
    <cellStyle name="Normal 4 12 2 3 6" xfId="15198" xr:uid="{00000000-0005-0000-0000-00001C120000}"/>
    <cellStyle name="Normal 4 12 2 4" xfId="2798" xr:uid="{00000000-0005-0000-0000-0000910B0000}"/>
    <cellStyle name="Normal 4 12 2 4 2" xfId="9287" xr:uid="{00000000-0005-0000-0000-000020120000}"/>
    <cellStyle name="Normal 4 12 2 4 3" xfId="17365" xr:uid="{00000000-0005-0000-0000-000020120000}"/>
    <cellStyle name="Normal 4 12 2 5" xfId="4473" xr:uid="{00000000-0005-0000-0000-0000920B0000}"/>
    <cellStyle name="Normal 4 12 2 5 2" xfId="10860" xr:uid="{00000000-0005-0000-0000-000021120000}"/>
    <cellStyle name="Normal 4 12 2 5 3" xfId="18938" xr:uid="{00000000-0005-0000-0000-000021120000}"/>
    <cellStyle name="Normal 4 12 2 6" xfId="7674" xr:uid="{00000000-0005-0000-0000-000022120000}"/>
    <cellStyle name="Normal 4 12 2 6 2" xfId="15752" xr:uid="{00000000-0005-0000-0000-000022120000}"/>
    <cellStyle name="Normal 4 12 2 7" xfId="12747" xr:uid="{00000000-0005-0000-0000-000023120000}"/>
    <cellStyle name="Normal 4 12 2 7 2" xfId="20808" xr:uid="{00000000-0005-0000-0000-000023120000}"/>
    <cellStyle name="Normal 4 12 2 8" xfId="6064" xr:uid="{00000000-0005-0000-0000-000017120000}"/>
    <cellStyle name="Normal 4 12 2 9" xfId="14144" xr:uid="{00000000-0005-0000-0000-000017120000}"/>
    <cellStyle name="Normal 4 12 3" xfId="1439" xr:uid="{00000000-0005-0000-0000-0000930B0000}"/>
    <cellStyle name="Normal 4 12 3 2" xfId="3088" xr:uid="{00000000-0005-0000-0000-0000940B0000}"/>
    <cellStyle name="Normal 4 12 3 2 2" xfId="9547" xr:uid="{00000000-0005-0000-0000-000025120000}"/>
    <cellStyle name="Normal 4 12 3 2 3" xfId="17625" xr:uid="{00000000-0005-0000-0000-000025120000}"/>
    <cellStyle name="Normal 4 12 3 3" xfId="4751" xr:uid="{00000000-0005-0000-0000-0000950B0000}"/>
    <cellStyle name="Normal 4 12 3 3 2" xfId="11138" xr:uid="{00000000-0005-0000-0000-000026120000}"/>
    <cellStyle name="Normal 4 12 3 3 3" xfId="19216" xr:uid="{00000000-0005-0000-0000-000026120000}"/>
    <cellStyle name="Normal 4 12 3 4" xfId="7952" xr:uid="{00000000-0005-0000-0000-000027120000}"/>
    <cellStyle name="Normal 4 12 3 4 2" xfId="16030" xr:uid="{00000000-0005-0000-0000-000027120000}"/>
    <cellStyle name="Normal 4 12 3 5" xfId="6342" xr:uid="{00000000-0005-0000-0000-000024120000}"/>
    <cellStyle name="Normal 4 12 3 6" xfId="14422" xr:uid="{00000000-0005-0000-0000-000024120000}"/>
    <cellStyle name="Normal 4 12 4" xfId="1965" xr:uid="{00000000-0005-0000-0000-0000960B0000}"/>
    <cellStyle name="Normal 4 12 4 2" xfId="3615" xr:uid="{00000000-0005-0000-0000-0000970B0000}"/>
    <cellStyle name="Normal 4 12 4 2 2" xfId="10074" xr:uid="{00000000-0005-0000-0000-000029120000}"/>
    <cellStyle name="Normal 4 12 4 2 3" xfId="18152" xr:uid="{00000000-0005-0000-0000-000029120000}"/>
    <cellStyle name="Normal 4 12 4 3" xfId="5278" xr:uid="{00000000-0005-0000-0000-0000980B0000}"/>
    <cellStyle name="Normal 4 12 4 3 2" xfId="11665" xr:uid="{00000000-0005-0000-0000-00002A120000}"/>
    <cellStyle name="Normal 4 12 4 3 3" xfId="19743" xr:uid="{00000000-0005-0000-0000-00002A120000}"/>
    <cellStyle name="Normal 4 12 4 4" xfId="8479" xr:uid="{00000000-0005-0000-0000-00002B120000}"/>
    <cellStyle name="Normal 4 12 4 4 2" xfId="16557" xr:uid="{00000000-0005-0000-0000-00002B120000}"/>
    <cellStyle name="Normal 4 12 4 5" xfId="6869" xr:uid="{00000000-0005-0000-0000-000028120000}"/>
    <cellStyle name="Normal 4 12 4 6" xfId="14949" xr:uid="{00000000-0005-0000-0000-000028120000}"/>
    <cellStyle name="Normal 4 12 5" xfId="2555" xr:uid="{00000000-0005-0000-0000-0000990B0000}"/>
    <cellStyle name="Normal 4 12 5 2" xfId="9065" xr:uid="{00000000-0005-0000-0000-00002C120000}"/>
    <cellStyle name="Normal 4 12 5 3" xfId="17143" xr:uid="{00000000-0005-0000-0000-00002C120000}"/>
    <cellStyle name="Normal 4 12 6" xfId="4224" xr:uid="{00000000-0005-0000-0000-00009A0B0000}"/>
    <cellStyle name="Normal 4 12 6 2" xfId="10611" xr:uid="{00000000-0005-0000-0000-00002D120000}"/>
    <cellStyle name="Normal 4 12 6 3" xfId="18689" xr:uid="{00000000-0005-0000-0000-00002D120000}"/>
    <cellStyle name="Normal 4 12 7" xfId="7425" xr:uid="{00000000-0005-0000-0000-00002E120000}"/>
    <cellStyle name="Normal 4 12 7 2" xfId="15503" xr:uid="{00000000-0005-0000-0000-00002E120000}"/>
    <cellStyle name="Normal 4 12 8" xfId="12257" xr:uid="{00000000-0005-0000-0000-00002F120000}"/>
    <cellStyle name="Normal 4 12 8 2" xfId="20331" xr:uid="{00000000-0005-0000-0000-00002F120000}"/>
    <cellStyle name="Normal 4 12 9" xfId="13649" xr:uid="{00000000-0005-0000-0000-000030120000}"/>
    <cellStyle name="Normal 4 12 9 2" xfId="21646" xr:uid="{00000000-0005-0000-0000-000030120000}"/>
    <cellStyle name="Normal 4 13" xfId="550" xr:uid="{00000000-0005-0000-0000-000026020000}"/>
    <cellStyle name="Normal 4 13 10" xfId="13976" xr:uid="{00000000-0005-0000-0000-000031120000}"/>
    <cellStyle name="Normal 4 13 2" xfId="1520" xr:uid="{00000000-0005-0000-0000-00009C0B0000}"/>
    <cellStyle name="Normal 4 13 2 2" xfId="3169" xr:uid="{00000000-0005-0000-0000-00009D0B0000}"/>
    <cellStyle name="Normal 4 13 2 2 2" xfId="9628" xr:uid="{00000000-0005-0000-0000-000033120000}"/>
    <cellStyle name="Normal 4 13 2 2 3" xfId="17706" xr:uid="{00000000-0005-0000-0000-000033120000}"/>
    <cellStyle name="Normal 4 13 2 3" xfId="4832" xr:uid="{00000000-0005-0000-0000-00009E0B0000}"/>
    <cellStyle name="Normal 4 13 2 3 2" xfId="11219" xr:uid="{00000000-0005-0000-0000-000034120000}"/>
    <cellStyle name="Normal 4 13 2 3 3" xfId="19297" xr:uid="{00000000-0005-0000-0000-000034120000}"/>
    <cellStyle name="Normal 4 13 2 4" xfId="8033" xr:uid="{00000000-0005-0000-0000-000035120000}"/>
    <cellStyle name="Normal 4 13 2 4 2" xfId="16111" xr:uid="{00000000-0005-0000-0000-000035120000}"/>
    <cellStyle name="Normal 4 13 2 5" xfId="13155" xr:uid="{00000000-0005-0000-0000-000036120000}"/>
    <cellStyle name="Normal 4 13 2 5 2" xfId="21192" xr:uid="{00000000-0005-0000-0000-000036120000}"/>
    <cellStyle name="Normal 4 13 2 6" xfId="6423" xr:uid="{00000000-0005-0000-0000-000032120000}"/>
    <cellStyle name="Normal 4 13 2 7" xfId="14503" xr:uid="{00000000-0005-0000-0000-000032120000}"/>
    <cellStyle name="Normal 4 13 3" xfId="2046" xr:uid="{00000000-0005-0000-0000-00009F0B0000}"/>
    <cellStyle name="Normal 4 13 3 2" xfId="3696" xr:uid="{00000000-0005-0000-0000-0000A00B0000}"/>
    <cellStyle name="Normal 4 13 3 2 2" xfId="10155" xr:uid="{00000000-0005-0000-0000-000038120000}"/>
    <cellStyle name="Normal 4 13 3 2 3" xfId="18233" xr:uid="{00000000-0005-0000-0000-000038120000}"/>
    <cellStyle name="Normal 4 13 3 3" xfId="5359" xr:uid="{00000000-0005-0000-0000-0000A10B0000}"/>
    <cellStyle name="Normal 4 13 3 3 2" xfId="11746" xr:uid="{00000000-0005-0000-0000-000039120000}"/>
    <cellStyle name="Normal 4 13 3 3 3" xfId="19824" xr:uid="{00000000-0005-0000-0000-000039120000}"/>
    <cellStyle name="Normal 4 13 3 4" xfId="8560" xr:uid="{00000000-0005-0000-0000-00003A120000}"/>
    <cellStyle name="Normal 4 13 3 4 2" xfId="16638" xr:uid="{00000000-0005-0000-0000-00003A120000}"/>
    <cellStyle name="Normal 4 13 3 5" xfId="6950" xr:uid="{00000000-0005-0000-0000-000037120000}"/>
    <cellStyle name="Normal 4 13 3 6" xfId="15030" xr:uid="{00000000-0005-0000-0000-000037120000}"/>
    <cellStyle name="Normal 4 13 4" xfId="2556" xr:uid="{00000000-0005-0000-0000-0000A20B0000}"/>
    <cellStyle name="Normal 4 13 4 2" xfId="9066" xr:uid="{00000000-0005-0000-0000-00003B120000}"/>
    <cellStyle name="Normal 4 13 4 3" xfId="17144" xr:uid="{00000000-0005-0000-0000-00003B120000}"/>
    <cellStyle name="Normal 4 13 5" xfId="4305" xr:uid="{00000000-0005-0000-0000-0000A30B0000}"/>
    <cellStyle name="Normal 4 13 5 2" xfId="10692" xr:uid="{00000000-0005-0000-0000-00003C120000}"/>
    <cellStyle name="Normal 4 13 5 3" xfId="18770" xr:uid="{00000000-0005-0000-0000-00003C120000}"/>
    <cellStyle name="Normal 4 13 6" xfId="7506" xr:uid="{00000000-0005-0000-0000-00003D120000}"/>
    <cellStyle name="Normal 4 13 6 2" xfId="15584" xr:uid="{00000000-0005-0000-0000-00003D120000}"/>
    <cellStyle name="Normal 4 13 7" xfId="12258" xr:uid="{00000000-0005-0000-0000-00003E120000}"/>
    <cellStyle name="Normal 4 13 7 2" xfId="20332" xr:uid="{00000000-0005-0000-0000-00003E120000}"/>
    <cellStyle name="Normal 4 13 8" xfId="13650" xr:uid="{00000000-0005-0000-0000-00003F120000}"/>
    <cellStyle name="Normal 4 13 8 2" xfId="21647" xr:uid="{00000000-0005-0000-0000-00003F120000}"/>
    <cellStyle name="Normal 4 13 9" xfId="5896" xr:uid="{00000000-0005-0000-0000-000031120000}"/>
    <cellStyle name="Normal 4 14" xfId="1103" xr:uid="{00000000-0005-0000-0000-0000A40B0000}"/>
    <cellStyle name="Normal 4 14 2" xfId="1761" xr:uid="{00000000-0005-0000-0000-0000A50B0000}"/>
    <cellStyle name="Normal 4 14 2 2" xfId="3411" xr:uid="{00000000-0005-0000-0000-0000A60B0000}"/>
    <cellStyle name="Normal 4 14 2 2 2" xfId="9870" xr:uid="{00000000-0005-0000-0000-000042120000}"/>
    <cellStyle name="Normal 4 14 2 2 3" xfId="17948" xr:uid="{00000000-0005-0000-0000-000042120000}"/>
    <cellStyle name="Normal 4 14 2 3" xfId="5074" xr:uid="{00000000-0005-0000-0000-0000A70B0000}"/>
    <cellStyle name="Normal 4 14 2 3 2" xfId="11461" xr:uid="{00000000-0005-0000-0000-000043120000}"/>
    <cellStyle name="Normal 4 14 2 3 3" xfId="19539" xr:uid="{00000000-0005-0000-0000-000043120000}"/>
    <cellStyle name="Normal 4 14 2 4" xfId="8275" xr:uid="{00000000-0005-0000-0000-000044120000}"/>
    <cellStyle name="Normal 4 14 2 4 2" xfId="16353" xr:uid="{00000000-0005-0000-0000-000044120000}"/>
    <cellStyle name="Normal 4 14 2 5" xfId="13156" xr:uid="{00000000-0005-0000-0000-000045120000}"/>
    <cellStyle name="Normal 4 14 2 5 2" xfId="21193" xr:uid="{00000000-0005-0000-0000-000045120000}"/>
    <cellStyle name="Normal 4 14 2 6" xfId="6665" xr:uid="{00000000-0005-0000-0000-000041120000}"/>
    <cellStyle name="Normal 4 14 2 7" xfId="14745" xr:uid="{00000000-0005-0000-0000-000041120000}"/>
    <cellStyle name="Normal 4 14 3" xfId="2288" xr:uid="{00000000-0005-0000-0000-0000A80B0000}"/>
    <cellStyle name="Normal 4 14 3 2" xfId="3938" xr:uid="{00000000-0005-0000-0000-0000A90B0000}"/>
    <cellStyle name="Normal 4 14 3 2 2" xfId="10397" xr:uid="{00000000-0005-0000-0000-000047120000}"/>
    <cellStyle name="Normal 4 14 3 2 3" xfId="18475" xr:uid="{00000000-0005-0000-0000-000047120000}"/>
    <cellStyle name="Normal 4 14 3 3" xfId="5601" xr:uid="{00000000-0005-0000-0000-0000AA0B0000}"/>
    <cellStyle name="Normal 4 14 3 3 2" xfId="11988" xr:uid="{00000000-0005-0000-0000-000048120000}"/>
    <cellStyle name="Normal 4 14 3 3 3" xfId="20066" xr:uid="{00000000-0005-0000-0000-000048120000}"/>
    <cellStyle name="Normal 4 14 3 4" xfId="8802" xr:uid="{00000000-0005-0000-0000-000049120000}"/>
    <cellStyle name="Normal 4 14 3 4 2" xfId="16880" xr:uid="{00000000-0005-0000-0000-000049120000}"/>
    <cellStyle name="Normal 4 14 3 5" xfId="7192" xr:uid="{00000000-0005-0000-0000-000046120000}"/>
    <cellStyle name="Normal 4 14 3 6" xfId="15272" xr:uid="{00000000-0005-0000-0000-000046120000}"/>
    <cellStyle name="Normal 4 14 4" xfId="2854" xr:uid="{00000000-0005-0000-0000-0000AB0B0000}"/>
    <cellStyle name="Normal 4 14 4 2" xfId="9343" xr:uid="{00000000-0005-0000-0000-00004A120000}"/>
    <cellStyle name="Normal 4 14 4 3" xfId="17421" xr:uid="{00000000-0005-0000-0000-00004A120000}"/>
    <cellStyle name="Normal 4 14 5" xfId="4547" xr:uid="{00000000-0005-0000-0000-0000AC0B0000}"/>
    <cellStyle name="Normal 4 14 5 2" xfId="10934" xr:uid="{00000000-0005-0000-0000-00004B120000}"/>
    <cellStyle name="Normal 4 14 5 3" xfId="19012" xr:uid="{00000000-0005-0000-0000-00004B120000}"/>
    <cellStyle name="Normal 4 14 6" xfId="7748" xr:uid="{00000000-0005-0000-0000-00004C120000}"/>
    <cellStyle name="Normal 4 14 6 2" xfId="15826" xr:uid="{00000000-0005-0000-0000-00004C120000}"/>
    <cellStyle name="Normal 4 14 7" xfId="12659" xr:uid="{00000000-0005-0000-0000-00004D120000}"/>
    <cellStyle name="Normal 4 14 7 2" xfId="20723" xr:uid="{00000000-0005-0000-0000-00004D120000}"/>
    <cellStyle name="Normal 4 14 8" xfId="6138" xr:uid="{00000000-0005-0000-0000-000040120000}"/>
    <cellStyle name="Normal 4 14 9" xfId="14218" xr:uid="{00000000-0005-0000-0000-000040120000}"/>
    <cellStyle name="Normal 4 15" xfId="1315" xr:uid="{00000000-0005-0000-0000-0000AD0B0000}"/>
    <cellStyle name="Normal 4 15 2" xfId="1874" xr:uid="{00000000-0005-0000-0000-0000AE0B0000}"/>
    <cellStyle name="Normal 4 15 2 2" xfId="3524" xr:uid="{00000000-0005-0000-0000-0000AF0B0000}"/>
    <cellStyle name="Normal 4 15 2 2 2" xfId="9983" xr:uid="{00000000-0005-0000-0000-000050120000}"/>
    <cellStyle name="Normal 4 15 2 2 3" xfId="18061" xr:uid="{00000000-0005-0000-0000-000050120000}"/>
    <cellStyle name="Normal 4 15 2 3" xfId="5187" xr:uid="{00000000-0005-0000-0000-0000B00B0000}"/>
    <cellStyle name="Normal 4 15 2 3 2" xfId="11574" xr:uid="{00000000-0005-0000-0000-000051120000}"/>
    <cellStyle name="Normal 4 15 2 3 3" xfId="19652" xr:uid="{00000000-0005-0000-0000-000051120000}"/>
    <cellStyle name="Normal 4 15 2 4" xfId="8388" xr:uid="{00000000-0005-0000-0000-000052120000}"/>
    <cellStyle name="Normal 4 15 2 4 2" xfId="16466" xr:uid="{00000000-0005-0000-0000-000052120000}"/>
    <cellStyle name="Normal 4 15 2 5" xfId="6778" xr:uid="{00000000-0005-0000-0000-00004F120000}"/>
    <cellStyle name="Normal 4 15 2 6" xfId="14858" xr:uid="{00000000-0005-0000-0000-00004F120000}"/>
    <cellStyle name="Normal 4 15 3" xfId="2401" xr:uid="{00000000-0005-0000-0000-0000B10B0000}"/>
    <cellStyle name="Normal 4 15 3 2" xfId="4051" xr:uid="{00000000-0005-0000-0000-0000B20B0000}"/>
    <cellStyle name="Normal 4 15 3 2 2" xfId="10510" xr:uid="{00000000-0005-0000-0000-000054120000}"/>
    <cellStyle name="Normal 4 15 3 2 3" xfId="18588" xr:uid="{00000000-0005-0000-0000-000054120000}"/>
    <cellStyle name="Normal 4 15 3 3" xfId="5714" xr:uid="{00000000-0005-0000-0000-0000B30B0000}"/>
    <cellStyle name="Normal 4 15 3 3 2" xfId="12101" xr:uid="{00000000-0005-0000-0000-000055120000}"/>
    <cellStyle name="Normal 4 15 3 3 3" xfId="20179" xr:uid="{00000000-0005-0000-0000-000055120000}"/>
    <cellStyle name="Normal 4 15 3 4" xfId="8915" xr:uid="{00000000-0005-0000-0000-000056120000}"/>
    <cellStyle name="Normal 4 15 3 4 2" xfId="16993" xr:uid="{00000000-0005-0000-0000-000056120000}"/>
    <cellStyle name="Normal 4 15 3 5" xfId="7305" xr:uid="{00000000-0005-0000-0000-000053120000}"/>
    <cellStyle name="Normal 4 15 3 6" xfId="15385" xr:uid="{00000000-0005-0000-0000-000053120000}"/>
    <cellStyle name="Normal 4 15 4" xfId="2997" xr:uid="{00000000-0005-0000-0000-0000B40B0000}"/>
    <cellStyle name="Normal 4 15 4 2" xfId="9456" xr:uid="{00000000-0005-0000-0000-000057120000}"/>
    <cellStyle name="Normal 4 15 4 3" xfId="17534" xr:uid="{00000000-0005-0000-0000-000057120000}"/>
    <cellStyle name="Normal 4 15 5" xfId="4660" xr:uid="{00000000-0005-0000-0000-0000B50B0000}"/>
    <cellStyle name="Normal 4 15 5 2" xfId="11047" xr:uid="{00000000-0005-0000-0000-000058120000}"/>
    <cellStyle name="Normal 4 15 5 3" xfId="19125" xr:uid="{00000000-0005-0000-0000-000058120000}"/>
    <cellStyle name="Normal 4 15 6" xfId="7861" xr:uid="{00000000-0005-0000-0000-000059120000}"/>
    <cellStyle name="Normal 4 15 6 2" xfId="15939" xr:uid="{00000000-0005-0000-0000-000059120000}"/>
    <cellStyle name="Normal 4 15 7" xfId="12663" xr:uid="{00000000-0005-0000-0000-00005A120000}"/>
    <cellStyle name="Normal 4 15 7 2" xfId="20727" xr:uid="{00000000-0005-0000-0000-00005A120000}"/>
    <cellStyle name="Normal 4 15 8" xfId="6251" xr:uid="{00000000-0005-0000-0000-00004E120000}"/>
    <cellStyle name="Normal 4 15 9" xfId="14331" xr:uid="{00000000-0005-0000-0000-00004E120000}"/>
    <cellStyle name="Normal 4 16" xfId="912" xr:uid="{00000000-0005-0000-0000-0000B60B0000}"/>
    <cellStyle name="Normal 4 16 2" xfId="2707" xr:uid="{00000000-0005-0000-0000-0000B70B0000}"/>
    <cellStyle name="Normal 4 16 2 2" xfId="9198" xr:uid="{00000000-0005-0000-0000-00005C120000}"/>
    <cellStyle name="Normal 4 16 2 3" xfId="17276" xr:uid="{00000000-0005-0000-0000-00005C120000}"/>
    <cellStyle name="Normal 4 16 3" xfId="4143" xr:uid="{00000000-0005-0000-0000-0000B80B0000}"/>
    <cellStyle name="Normal 4 16 3 2" xfId="10530" xr:uid="{00000000-0005-0000-0000-00005D120000}"/>
    <cellStyle name="Normal 4 16 3 3" xfId="18608" xr:uid="{00000000-0005-0000-0000-00005D120000}"/>
    <cellStyle name="Normal 4 16 4" xfId="7344" xr:uid="{00000000-0005-0000-0000-00005E120000}"/>
    <cellStyle name="Normal 4 16 4 2" xfId="15422" xr:uid="{00000000-0005-0000-0000-00005E120000}"/>
    <cellStyle name="Normal 4 16 5" xfId="5734" xr:uid="{00000000-0005-0000-0000-00005B120000}"/>
    <cellStyle name="Normal 4 16 6" xfId="13814" xr:uid="{00000000-0005-0000-0000-00005B120000}"/>
    <cellStyle name="Normal 4 17" xfId="1358" xr:uid="{00000000-0005-0000-0000-0000B90B0000}"/>
    <cellStyle name="Normal 4 17 2" xfId="3007" xr:uid="{00000000-0005-0000-0000-0000BA0B0000}"/>
    <cellStyle name="Normal 4 17 2 2" xfId="9466" xr:uid="{00000000-0005-0000-0000-000060120000}"/>
    <cellStyle name="Normal 4 17 2 3" xfId="17544" xr:uid="{00000000-0005-0000-0000-000060120000}"/>
    <cellStyle name="Normal 4 17 3" xfId="4670" xr:uid="{00000000-0005-0000-0000-0000BB0B0000}"/>
    <cellStyle name="Normal 4 17 3 2" xfId="11057" xr:uid="{00000000-0005-0000-0000-000061120000}"/>
    <cellStyle name="Normal 4 17 3 3" xfId="19135" xr:uid="{00000000-0005-0000-0000-000061120000}"/>
    <cellStyle name="Normal 4 17 4" xfId="7871" xr:uid="{00000000-0005-0000-0000-000062120000}"/>
    <cellStyle name="Normal 4 17 4 2" xfId="15949" xr:uid="{00000000-0005-0000-0000-000062120000}"/>
    <cellStyle name="Normal 4 17 5" xfId="6261" xr:uid="{00000000-0005-0000-0000-00005F120000}"/>
    <cellStyle name="Normal 4 17 6" xfId="14341" xr:uid="{00000000-0005-0000-0000-00005F120000}"/>
    <cellStyle name="Normal 4 18" xfId="1884" xr:uid="{00000000-0005-0000-0000-0000BC0B0000}"/>
    <cellStyle name="Normal 4 18 2" xfId="3534" xr:uid="{00000000-0005-0000-0000-0000BD0B0000}"/>
    <cellStyle name="Normal 4 18 2 2" xfId="9993" xr:uid="{00000000-0005-0000-0000-000064120000}"/>
    <cellStyle name="Normal 4 18 2 3" xfId="18071" xr:uid="{00000000-0005-0000-0000-000064120000}"/>
    <cellStyle name="Normal 4 18 3" xfId="5197" xr:uid="{00000000-0005-0000-0000-0000BE0B0000}"/>
    <cellStyle name="Normal 4 18 3 2" xfId="11584" xr:uid="{00000000-0005-0000-0000-000065120000}"/>
    <cellStyle name="Normal 4 18 3 3" xfId="19662" xr:uid="{00000000-0005-0000-0000-000065120000}"/>
    <cellStyle name="Normal 4 18 4" xfId="8398" xr:uid="{00000000-0005-0000-0000-000066120000}"/>
    <cellStyle name="Normal 4 18 4 2" xfId="16476" xr:uid="{00000000-0005-0000-0000-000066120000}"/>
    <cellStyle name="Normal 4 18 5" xfId="6788" xr:uid="{00000000-0005-0000-0000-000063120000}"/>
    <cellStyle name="Normal 4 18 6" xfId="14868" xr:uid="{00000000-0005-0000-0000-000063120000}"/>
    <cellStyle name="Normal 4 19" xfId="2552" xr:uid="{00000000-0005-0000-0000-0000BF0B0000}"/>
    <cellStyle name="Normal 4 19 2" xfId="9062" xr:uid="{00000000-0005-0000-0000-000067120000}"/>
    <cellStyle name="Normal 4 19 3" xfId="17140" xr:uid="{00000000-0005-0000-0000-000067120000}"/>
    <cellStyle name="Normal 4 2" xfId="551" xr:uid="{00000000-0005-0000-0000-000027020000}"/>
    <cellStyle name="Normal 4 2 10" xfId="552" xr:uid="{00000000-0005-0000-0000-000028020000}"/>
    <cellStyle name="Normal 4 2 10 10" xfId="5816" xr:uid="{00000000-0005-0000-0000-000069120000}"/>
    <cellStyle name="Normal 4 2 10 11" xfId="13896" xr:uid="{00000000-0005-0000-0000-000069120000}"/>
    <cellStyle name="Normal 4 2 10 2" xfId="1036" xr:uid="{00000000-0005-0000-0000-0000C20B0000}"/>
    <cellStyle name="Normal 4 2 10 2 2" xfId="1688" xr:uid="{00000000-0005-0000-0000-0000C30B0000}"/>
    <cellStyle name="Normal 4 2 10 2 2 2" xfId="3338" xr:uid="{00000000-0005-0000-0000-0000C40B0000}"/>
    <cellStyle name="Normal 4 2 10 2 2 2 2" xfId="9797" xr:uid="{00000000-0005-0000-0000-00006C120000}"/>
    <cellStyle name="Normal 4 2 10 2 2 2 3" xfId="17875" xr:uid="{00000000-0005-0000-0000-00006C120000}"/>
    <cellStyle name="Normal 4 2 10 2 2 3" xfId="5001" xr:uid="{00000000-0005-0000-0000-0000C50B0000}"/>
    <cellStyle name="Normal 4 2 10 2 2 3 2" xfId="11388" xr:uid="{00000000-0005-0000-0000-00006D120000}"/>
    <cellStyle name="Normal 4 2 10 2 2 3 3" xfId="19466" xr:uid="{00000000-0005-0000-0000-00006D120000}"/>
    <cellStyle name="Normal 4 2 10 2 2 4" xfId="8202" xr:uid="{00000000-0005-0000-0000-00006E120000}"/>
    <cellStyle name="Normal 4 2 10 2 2 4 2" xfId="16280" xr:uid="{00000000-0005-0000-0000-00006E120000}"/>
    <cellStyle name="Normal 4 2 10 2 2 5" xfId="6592" xr:uid="{00000000-0005-0000-0000-00006B120000}"/>
    <cellStyle name="Normal 4 2 10 2 2 6" xfId="14672" xr:uid="{00000000-0005-0000-0000-00006B120000}"/>
    <cellStyle name="Normal 4 2 10 2 3" xfId="2215" xr:uid="{00000000-0005-0000-0000-0000C60B0000}"/>
    <cellStyle name="Normal 4 2 10 2 3 2" xfId="3865" xr:uid="{00000000-0005-0000-0000-0000C70B0000}"/>
    <cellStyle name="Normal 4 2 10 2 3 2 2" xfId="10324" xr:uid="{00000000-0005-0000-0000-000070120000}"/>
    <cellStyle name="Normal 4 2 10 2 3 2 3" xfId="18402" xr:uid="{00000000-0005-0000-0000-000070120000}"/>
    <cellStyle name="Normal 4 2 10 2 3 3" xfId="5528" xr:uid="{00000000-0005-0000-0000-0000C80B0000}"/>
    <cellStyle name="Normal 4 2 10 2 3 3 2" xfId="11915" xr:uid="{00000000-0005-0000-0000-000071120000}"/>
    <cellStyle name="Normal 4 2 10 2 3 3 3" xfId="19993" xr:uid="{00000000-0005-0000-0000-000071120000}"/>
    <cellStyle name="Normal 4 2 10 2 3 4" xfId="8729" xr:uid="{00000000-0005-0000-0000-000072120000}"/>
    <cellStyle name="Normal 4 2 10 2 3 4 2" xfId="16807" xr:uid="{00000000-0005-0000-0000-000072120000}"/>
    <cellStyle name="Normal 4 2 10 2 3 5" xfId="7119" xr:uid="{00000000-0005-0000-0000-00006F120000}"/>
    <cellStyle name="Normal 4 2 10 2 3 6" xfId="15199" xr:uid="{00000000-0005-0000-0000-00006F120000}"/>
    <cellStyle name="Normal 4 2 10 2 4" xfId="2799" xr:uid="{00000000-0005-0000-0000-0000C90B0000}"/>
    <cellStyle name="Normal 4 2 10 2 4 2" xfId="9288" xr:uid="{00000000-0005-0000-0000-000073120000}"/>
    <cellStyle name="Normal 4 2 10 2 4 3" xfId="17366" xr:uid="{00000000-0005-0000-0000-000073120000}"/>
    <cellStyle name="Normal 4 2 10 2 5" xfId="4474" xr:uid="{00000000-0005-0000-0000-0000CA0B0000}"/>
    <cellStyle name="Normal 4 2 10 2 5 2" xfId="10861" xr:uid="{00000000-0005-0000-0000-000074120000}"/>
    <cellStyle name="Normal 4 2 10 2 5 3" xfId="18939" xr:uid="{00000000-0005-0000-0000-000074120000}"/>
    <cellStyle name="Normal 4 2 10 2 6" xfId="7675" xr:uid="{00000000-0005-0000-0000-000075120000}"/>
    <cellStyle name="Normal 4 2 10 2 6 2" xfId="15753" xr:uid="{00000000-0005-0000-0000-000075120000}"/>
    <cellStyle name="Normal 4 2 10 2 7" xfId="12748" xr:uid="{00000000-0005-0000-0000-000076120000}"/>
    <cellStyle name="Normal 4 2 10 2 7 2" xfId="20809" xr:uid="{00000000-0005-0000-0000-000076120000}"/>
    <cellStyle name="Normal 4 2 10 2 8" xfId="6065" xr:uid="{00000000-0005-0000-0000-00006A120000}"/>
    <cellStyle name="Normal 4 2 10 2 9" xfId="14145" xr:uid="{00000000-0005-0000-0000-00006A120000}"/>
    <cellStyle name="Normal 4 2 10 3" xfId="1440" xr:uid="{00000000-0005-0000-0000-0000CB0B0000}"/>
    <cellStyle name="Normal 4 2 10 3 2" xfId="3089" xr:uid="{00000000-0005-0000-0000-0000CC0B0000}"/>
    <cellStyle name="Normal 4 2 10 3 2 2" xfId="9548" xr:uid="{00000000-0005-0000-0000-000078120000}"/>
    <cellStyle name="Normal 4 2 10 3 2 3" xfId="17626" xr:uid="{00000000-0005-0000-0000-000078120000}"/>
    <cellStyle name="Normal 4 2 10 3 3" xfId="4752" xr:uid="{00000000-0005-0000-0000-0000CD0B0000}"/>
    <cellStyle name="Normal 4 2 10 3 3 2" xfId="11139" xr:uid="{00000000-0005-0000-0000-000079120000}"/>
    <cellStyle name="Normal 4 2 10 3 3 3" xfId="19217" xr:uid="{00000000-0005-0000-0000-000079120000}"/>
    <cellStyle name="Normal 4 2 10 3 4" xfId="7953" xr:uid="{00000000-0005-0000-0000-00007A120000}"/>
    <cellStyle name="Normal 4 2 10 3 4 2" xfId="16031" xr:uid="{00000000-0005-0000-0000-00007A120000}"/>
    <cellStyle name="Normal 4 2 10 3 5" xfId="6343" xr:uid="{00000000-0005-0000-0000-000077120000}"/>
    <cellStyle name="Normal 4 2 10 3 6" xfId="14423" xr:uid="{00000000-0005-0000-0000-000077120000}"/>
    <cellStyle name="Normal 4 2 10 4" xfId="1966" xr:uid="{00000000-0005-0000-0000-0000CE0B0000}"/>
    <cellStyle name="Normal 4 2 10 4 2" xfId="3616" xr:uid="{00000000-0005-0000-0000-0000CF0B0000}"/>
    <cellStyle name="Normal 4 2 10 4 2 2" xfId="10075" xr:uid="{00000000-0005-0000-0000-00007C120000}"/>
    <cellStyle name="Normal 4 2 10 4 2 3" xfId="18153" xr:uid="{00000000-0005-0000-0000-00007C120000}"/>
    <cellStyle name="Normal 4 2 10 4 3" xfId="5279" xr:uid="{00000000-0005-0000-0000-0000D00B0000}"/>
    <cellStyle name="Normal 4 2 10 4 3 2" xfId="11666" xr:uid="{00000000-0005-0000-0000-00007D120000}"/>
    <cellStyle name="Normal 4 2 10 4 3 3" xfId="19744" xr:uid="{00000000-0005-0000-0000-00007D120000}"/>
    <cellStyle name="Normal 4 2 10 4 4" xfId="8480" xr:uid="{00000000-0005-0000-0000-00007E120000}"/>
    <cellStyle name="Normal 4 2 10 4 4 2" xfId="16558" xr:uid="{00000000-0005-0000-0000-00007E120000}"/>
    <cellStyle name="Normal 4 2 10 4 5" xfId="6870" xr:uid="{00000000-0005-0000-0000-00007B120000}"/>
    <cellStyle name="Normal 4 2 10 4 6" xfId="14950" xr:uid="{00000000-0005-0000-0000-00007B120000}"/>
    <cellStyle name="Normal 4 2 10 5" xfId="2558" xr:uid="{00000000-0005-0000-0000-0000D10B0000}"/>
    <cellStyle name="Normal 4 2 10 5 2" xfId="9068" xr:uid="{00000000-0005-0000-0000-00007F120000}"/>
    <cellStyle name="Normal 4 2 10 5 3" xfId="17146" xr:uid="{00000000-0005-0000-0000-00007F120000}"/>
    <cellStyle name="Normal 4 2 10 6" xfId="4225" xr:uid="{00000000-0005-0000-0000-0000D20B0000}"/>
    <cellStyle name="Normal 4 2 10 6 2" xfId="10612" xr:uid="{00000000-0005-0000-0000-000080120000}"/>
    <cellStyle name="Normal 4 2 10 6 3" xfId="18690" xr:uid="{00000000-0005-0000-0000-000080120000}"/>
    <cellStyle name="Normal 4 2 10 7" xfId="7426" xr:uid="{00000000-0005-0000-0000-000081120000}"/>
    <cellStyle name="Normal 4 2 10 7 2" xfId="15504" xr:uid="{00000000-0005-0000-0000-000081120000}"/>
    <cellStyle name="Normal 4 2 10 8" xfId="12260" xr:uid="{00000000-0005-0000-0000-000082120000}"/>
    <cellStyle name="Normal 4 2 10 8 2" xfId="20334" xr:uid="{00000000-0005-0000-0000-000082120000}"/>
    <cellStyle name="Normal 4 2 10 9" xfId="13652" xr:uid="{00000000-0005-0000-0000-000083120000}"/>
    <cellStyle name="Normal 4 2 10 9 2" xfId="21649" xr:uid="{00000000-0005-0000-0000-000083120000}"/>
    <cellStyle name="Normal 4 2 11" xfId="553" xr:uid="{00000000-0005-0000-0000-000029020000}"/>
    <cellStyle name="Normal 4 2 11 10" xfId="13977" xr:uid="{00000000-0005-0000-0000-000084120000}"/>
    <cellStyle name="Normal 4 2 11 2" xfId="1521" xr:uid="{00000000-0005-0000-0000-0000D40B0000}"/>
    <cellStyle name="Normal 4 2 11 2 2" xfId="3170" xr:uid="{00000000-0005-0000-0000-0000D50B0000}"/>
    <cellStyle name="Normal 4 2 11 2 2 2" xfId="9629" xr:uid="{00000000-0005-0000-0000-000086120000}"/>
    <cellStyle name="Normal 4 2 11 2 2 3" xfId="17707" xr:uid="{00000000-0005-0000-0000-000086120000}"/>
    <cellStyle name="Normal 4 2 11 2 3" xfId="4833" xr:uid="{00000000-0005-0000-0000-0000D60B0000}"/>
    <cellStyle name="Normal 4 2 11 2 3 2" xfId="11220" xr:uid="{00000000-0005-0000-0000-000087120000}"/>
    <cellStyle name="Normal 4 2 11 2 3 3" xfId="19298" xr:uid="{00000000-0005-0000-0000-000087120000}"/>
    <cellStyle name="Normal 4 2 11 2 4" xfId="8034" xr:uid="{00000000-0005-0000-0000-000088120000}"/>
    <cellStyle name="Normal 4 2 11 2 4 2" xfId="16112" xr:uid="{00000000-0005-0000-0000-000088120000}"/>
    <cellStyle name="Normal 4 2 11 2 5" xfId="13157" xr:uid="{00000000-0005-0000-0000-000089120000}"/>
    <cellStyle name="Normal 4 2 11 2 5 2" xfId="21194" xr:uid="{00000000-0005-0000-0000-000089120000}"/>
    <cellStyle name="Normal 4 2 11 2 6" xfId="6424" xr:uid="{00000000-0005-0000-0000-000085120000}"/>
    <cellStyle name="Normal 4 2 11 2 7" xfId="14504" xr:uid="{00000000-0005-0000-0000-000085120000}"/>
    <cellStyle name="Normal 4 2 11 3" xfId="2047" xr:uid="{00000000-0005-0000-0000-0000D70B0000}"/>
    <cellStyle name="Normal 4 2 11 3 2" xfId="3697" xr:uid="{00000000-0005-0000-0000-0000D80B0000}"/>
    <cellStyle name="Normal 4 2 11 3 2 2" xfId="10156" xr:uid="{00000000-0005-0000-0000-00008B120000}"/>
    <cellStyle name="Normal 4 2 11 3 2 3" xfId="18234" xr:uid="{00000000-0005-0000-0000-00008B120000}"/>
    <cellStyle name="Normal 4 2 11 3 3" xfId="5360" xr:uid="{00000000-0005-0000-0000-0000D90B0000}"/>
    <cellStyle name="Normal 4 2 11 3 3 2" xfId="11747" xr:uid="{00000000-0005-0000-0000-00008C120000}"/>
    <cellStyle name="Normal 4 2 11 3 3 3" xfId="19825" xr:uid="{00000000-0005-0000-0000-00008C120000}"/>
    <cellStyle name="Normal 4 2 11 3 4" xfId="8561" xr:uid="{00000000-0005-0000-0000-00008D120000}"/>
    <cellStyle name="Normal 4 2 11 3 4 2" xfId="16639" xr:uid="{00000000-0005-0000-0000-00008D120000}"/>
    <cellStyle name="Normal 4 2 11 3 5" xfId="6951" xr:uid="{00000000-0005-0000-0000-00008A120000}"/>
    <cellStyle name="Normal 4 2 11 3 6" xfId="15031" xr:uid="{00000000-0005-0000-0000-00008A120000}"/>
    <cellStyle name="Normal 4 2 11 4" xfId="2559" xr:uid="{00000000-0005-0000-0000-0000DA0B0000}"/>
    <cellStyle name="Normal 4 2 11 4 2" xfId="9069" xr:uid="{00000000-0005-0000-0000-00008E120000}"/>
    <cellStyle name="Normal 4 2 11 4 3" xfId="17147" xr:uid="{00000000-0005-0000-0000-00008E120000}"/>
    <cellStyle name="Normal 4 2 11 5" xfId="4306" xr:uid="{00000000-0005-0000-0000-0000DB0B0000}"/>
    <cellStyle name="Normal 4 2 11 5 2" xfId="10693" xr:uid="{00000000-0005-0000-0000-00008F120000}"/>
    <cellStyle name="Normal 4 2 11 5 3" xfId="18771" xr:uid="{00000000-0005-0000-0000-00008F120000}"/>
    <cellStyle name="Normal 4 2 11 6" xfId="7507" xr:uid="{00000000-0005-0000-0000-000090120000}"/>
    <cellStyle name="Normal 4 2 11 6 2" xfId="15585" xr:uid="{00000000-0005-0000-0000-000090120000}"/>
    <cellStyle name="Normal 4 2 11 7" xfId="12261" xr:uid="{00000000-0005-0000-0000-000091120000}"/>
    <cellStyle name="Normal 4 2 11 7 2" xfId="20335" xr:uid="{00000000-0005-0000-0000-000091120000}"/>
    <cellStyle name="Normal 4 2 11 8" xfId="13653" xr:uid="{00000000-0005-0000-0000-000092120000}"/>
    <cellStyle name="Normal 4 2 11 8 2" xfId="21650" xr:uid="{00000000-0005-0000-0000-000092120000}"/>
    <cellStyle name="Normal 4 2 11 9" xfId="5897" xr:uid="{00000000-0005-0000-0000-000084120000}"/>
    <cellStyle name="Normal 4 2 12" xfId="1104" xr:uid="{00000000-0005-0000-0000-0000DC0B0000}"/>
    <cellStyle name="Normal 4 2 12 2" xfId="1762" xr:uid="{00000000-0005-0000-0000-0000DD0B0000}"/>
    <cellStyle name="Normal 4 2 12 2 2" xfId="3412" xr:uid="{00000000-0005-0000-0000-0000DE0B0000}"/>
    <cellStyle name="Normal 4 2 12 2 2 2" xfId="9871" xr:uid="{00000000-0005-0000-0000-000095120000}"/>
    <cellStyle name="Normal 4 2 12 2 2 3" xfId="17949" xr:uid="{00000000-0005-0000-0000-000095120000}"/>
    <cellStyle name="Normal 4 2 12 2 3" xfId="5075" xr:uid="{00000000-0005-0000-0000-0000DF0B0000}"/>
    <cellStyle name="Normal 4 2 12 2 3 2" xfId="11462" xr:uid="{00000000-0005-0000-0000-000096120000}"/>
    <cellStyle name="Normal 4 2 12 2 3 3" xfId="19540" xr:uid="{00000000-0005-0000-0000-000096120000}"/>
    <cellStyle name="Normal 4 2 12 2 4" xfId="8276" xr:uid="{00000000-0005-0000-0000-000097120000}"/>
    <cellStyle name="Normal 4 2 12 2 4 2" xfId="16354" xr:uid="{00000000-0005-0000-0000-000097120000}"/>
    <cellStyle name="Normal 4 2 12 2 5" xfId="6666" xr:uid="{00000000-0005-0000-0000-000094120000}"/>
    <cellStyle name="Normal 4 2 12 2 6" xfId="14746" xr:uid="{00000000-0005-0000-0000-000094120000}"/>
    <cellStyle name="Normal 4 2 12 3" xfId="2289" xr:uid="{00000000-0005-0000-0000-0000E00B0000}"/>
    <cellStyle name="Normal 4 2 12 3 2" xfId="3939" xr:uid="{00000000-0005-0000-0000-0000E10B0000}"/>
    <cellStyle name="Normal 4 2 12 3 2 2" xfId="10398" xr:uid="{00000000-0005-0000-0000-000099120000}"/>
    <cellStyle name="Normal 4 2 12 3 2 3" xfId="18476" xr:uid="{00000000-0005-0000-0000-000099120000}"/>
    <cellStyle name="Normal 4 2 12 3 3" xfId="5602" xr:uid="{00000000-0005-0000-0000-0000E20B0000}"/>
    <cellStyle name="Normal 4 2 12 3 3 2" xfId="11989" xr:uid="{00000000-0005-0000-0000-00009A120000}"/>
    <cellStyle name="Normal 4 2 12 3 3 3" xfId="20067" xr:uid="{00000000-0005-0000-0000-00009A120000}"/>
    <cellStyle name="Normal 4 2 12 3 4" xfId="8803" xr:uid="{00000000-0005-0000-0000-00009B120000}"/>
    <cellStyle name="Normal 4 2 12 3 4 2" xfId="16881" xr:uid="{00000000-0005-0000-0000-00009B120000}"/>
    <cellStyle name="Normal 4 2 12 3 5" xfId="7193" xr:uid="{00000000-0005-0000-0000-000098120000}"/>
    <cellStyle name="Normal 4 2 12 3 6" xfId="15273" xr:uid="{00000000-0005-0000-0000-000098120000}"/>
    <cellStyle name="Normal 4 2 12 4" xfId="2855" xr:uid="{00000000-0005-0000-0000-0000E30B0000}"/>
    <cellStyle name="Normal 4 2 12 4 2" xfId="9344" xr:uid="{00000000-0005-0000-0000-00009C120000}"/>
    <cellStyle name="Normal 4 2 12 4 3" xfId="17422" xr:uid="{00000000-0005-0000-0000-00009C120000}"/>
    <cellStyle name="Normal 4 2 12 5" xfId="4548" xr:uid="{00000000-0005-0000-0000-0000E40B0000}"/>
    <cellStyle name="Normal 4 2 12 5 2" xfId="10935" xr:uid="{00000000-0005-0000-0000-00009D120000}"/>
    <cellStyle name="Normal 4 2 12 5 3" xfId="19013" xr:uid="{00000000-0005-0000-0000-00009D120000}"/>
    <cellStyle name="Normal 4 2 12 6" xfId="7749" xr:uid="{00000000-0005-0000-0000-00009E120000}"/>
    <cellStyle name="Normal 4 2 12 6 2" xfId="15827" xr:uid="{00000000-0005-0000-0000-00009E120000}"/>
    <cellStyle name="Normal 4 2 12 7" xfId="13158" xr:uid="{00000000-0005-0000-0000-00009F120000}"/>
    <cellStyle name="Normal 4 2 12 7 2" xfId="21195" xr:uid="{00000000-0005-0000-0000-00009F120000}"/>
    <cellStyle name="Normal 4 2 12 8" xfId="6139" xr:uid="{00000000-0005-0000-0000-000093120000}"/>
    <cellStyle name="Normal 4 2 12 9" xfId="14219" xr:uid="{00000000-0005-0000-0000-000093120000}"/>
    <cellStyle name="Normal 4 2 13" xfId="913" xr:uid="{00000000-0005-0000-0000-0000E50B0000}"/>
    <cellStyle name="Normal 4 2 13 2" xfId="2700" xr:uid="{00000000-0005-0000-0000-0000E60B0000}"/>
    <cellStyle name="Normal 4 2 13 2 2" xfId="9191" xr:uid="{00000000-0005-0000-0000-0000A1120000}"/>
    <cellStyle name="Normal 4 2 13 2 3" xfId="17269" xr:uid="{00000000-0005-0000-0000-0000A1120000}"/>
    <cellStyle name="Normal 4 2 13 3" xfId="4144" xr:uid="{00000000-0005-0000-0000-0000E70B0000}"/>
    <cellStyle name="Normal 4 2 13 3 2" xfId="10531" xr:uid="{00000000-0005-0000-0000-0000A2120000}"/>
    <cellStyle name="Normal 4 2 13 3 3" xfId="18609" xr:uid="{00000000-0005-0000-0000-0000A2120000}"/>
    <cellStyle name="Normal 4 2 13 4" xfId="7345" xr:uid="{00000000-0005-0000-0000-0000A3120000}"/>
    <cellStyle name="Normal 4 2 13 4 2" xfId="15423" xr:uid="{00000000-0005-0000-0000-0000A3120000}"/>
    <cellStyle name="Normal 4 2 13 5" xfId="12664" xr:uid="{00000000-0005-0000-0000-0000A4120000}"/>
    <cellStyle name="Normal 4 2 13 5 2" xfId="20728" xr:uid="{00000000-0005-0000-0000-0000A4120000}"/>
    <cellStyle name="Normal 4 2 13 6" xfId="5735" xr:uid="{00000000-0005-0000-0000-0000A0120000}"/>
    <cellStyle name="Normal 4 2 13 7" xfId="13815" xr:uid="{00000000-0005-0000-0000-0000A0120000}"/>
    <cellStyle name="Normal 4 2 14" xfId="1359" xr:uid="{00000000-0005-0000-0000-0000E80B0000}"/>
    <cellStyle name="Normal 4 2 14 2" xfId="3008" xr:uid="{00000000-0005-0000-0000-0000E90B0000}"/>
    <cellStyle name="Normal 4 2 14 2 2" xfId="9467" xr:uid="{00000000-0005-0000-0000-0000A6120000}"/>
    <cellStyle name="Normal 4 2 14 2 3" xfId="17545" xr:uid="{00000000-0005-0000-0000-0000A6120000}"/>
    <cellStyle name="Normal 4 2 14 3" xfId="4671" xr:uid="{00000000-0005-0000-0000-0000EA0B0000}"/>
    <cellStyle name="Normal 4 2 14 3 2" xfId="11058" xr:uid="{00000000-0005-0000-0000-0000A7120000}"/>
    <cellStyle name="Normal 4 2 14 3 3" xfId="19136" xr:uid="{00000000-0005-0000-0000-0000A7120000}"/>
    <cellStyle name="Normal 4 2 14 4" xfId="7872" xr:uid="{00000000-0005-0000-0000-0000A8120000}"/>
    <cellStyle name="Normal 4 2 14 4 2" xfId="15950" xr:uid="{00000000-0005-0000-0000-0000A8120000}"/>
    <cellStyle name="Normal 4 2 14 5" xfId="6262" xr:uid="{00000000-0005-0000-0000-0000A5120000}"/>
    <cellStyle name="Normal 4 2 14 6" xfId="14342" xr:uid="{00000000-0005-0000-0000-0000A5120000}"/>
    <cellStyle name="Normal 4 2 15" xfId="1885" xr:uid="{00000000-0005-0000-0000-0000EB0B0000}"/>
    <cellStyle name="Normal 4 2 15 2" xfId="3535" xr:uid="{00000000-0005-0000-0000-0000EC0B0000}"/>
    <cellStyle name="Normal 4 2 15 2 2" xfId="9994" xr:uid="{00000000-0005-0000-0000-0000AA120000}"/>
    <cellStyle name="Normal 4 2 15 2 3" xfId="18072" xr:uid="{00000000-0005-0000-0000-0000AA120000}"/>
    <cellStyle name="Normal 4 2 15 3" xfId="5198" xr:uid="{00000000-0005-0000-0000-0000ED0B0000}"/>
    <cellStyle name="Normal 4 2 15 3 2" xfId="11585" xr:uid="{00000000-0005-0000-0000-0000AB120000}"/>
    <cellStyle name="Normal 4 2 15 3 3" xfId="19663" xr:uid="{00000000-0005-0000-0000-0000AB120000}"/>
    <cellStyle name="Normal 4 2 15 4" xfId="8399" xr:uid="{00000000-0005-0000-0000-0000AC120000}"/>
    <cellStyle name="Normal 4 2 15 4 2" xfId="16477" xr:uid="{00000000-0005-0000-0000-0000AC120000}"/>
    <cellStyle name="Normal 4 2 15 5" xfId="6789" xr:uid="{00000000-0005-0000-0000-0000A9120000}"/>
    <cellStyle name="Normal 4 2 15 6" xfId="14869" xr:uid="{00000000-0005-0000-0000-0000A9120000}"/>
    <cellStyle name="Normal 4 2 16" xfId="2557" xr:uid="{00000000-0005-0000-0000-0000EE0B0000}"/>
    <cellStyle name="Normal 4 2 16 2" xfId="9067" xr:uid="{00000000-0005-0000-0000-0000AD120000}"/>
    <cellStyle name="Normal 4 2 16 3" xfId="17145" xr:uid="{00000000-0005-0000-0000-0000AD120000}"/>
    <cellStyle name="Normal 4 2 17" xfId="906" xr:uid="{00000000-0005-0000-0000-0000EF0B0000}"/>
    <cellStyle name="Normal 4 2 17 2" xfId="7338" xr:uid="{00000000-0005-0000-0000-0000AE120000}"/>
    <cellStyle name="Normal 4 2 17 3" xfId="15416" xr:uid="{00000000-0005-0000-0000-0000AE120000}"/>
    <cellStyle name="Normal 4 2 18" xfId="4137" xr:uid="{00000000-0005-0000-0000-0000F00B0000}"/>
    <cellStyle name="Normal 4 2 18 2" xfId="10524" xr:uid="{00000000-0005-0000-0000-0000AF120000}"/>
    <cellStyle name="Normal 4 2 18 3" xfId="18602" xr:uid="{00000000-0005-0000-0000-0000AF120000}"/>
    <cellStyle name="Normal 4 2 19" xfId="7317" xr:uid="{00000000-0005-0000-0000-0000B0120000}"/>
    <cellStyle name="Normal 4 2 19 2" xfId="15396" xr:uid="{00000000-0005-0000-0000-0000B0120000}"/>
    <cellStyle name="Normal 4 2 2" xfId="554" xr:uid="{00000000-0005-0000-0000-00002A020000}"/>
    <cellStyle name="Normal 4 2 2 10" xfId="1112" xr:uid="{00000000-0005-0000-0000-0000F20B0000}"/>
    <cellStyle name="Normal 4 2 2 10 2" xfId="1770" xr:uid="{00000000-0005-0000-0000-0000F30B0000}"/>
    <cellStyle name="Normal 4 2 2 10 2 2" xfId="3420" xr:uid="{00000000-0005-0000-0000-0000F40B0000}"/>
    <cellStyle name="Normal 4 2 2 10 2 2 2" xfId="9879" xr:uid="{00000000-0005-0000-0000-0000B4120000}"/>
    <cellStyle name="Normal 4 2 2 10 2 2 3" xfId="17957" xr:uid="{00000000-0005-0000-0000-0000B4120000}"/>
    <cellStyle name="Normal 4 2 2 10 2 3" xfId="5083" xr:uid="{00000000-0005-0000-0000-0000F50B0000}"/>
    <cellStyle name="Normal 4 2 2 10 2 3 2" xfId="11470" xr:uid="{00000000-0005-0000-0000-0000B5120000}"/>
    <cellStyle name="Normal 4 2 2 10 2 3 3" xfId="19548" xr:uid="{00000000-0005-0000-0000-0000B5120000}"/>
    <cellStyle name="Normal 4 2 2 10 2 4" xfId="8284" xr:uid="{00000000-0005-0000-0000-0000B6120000}"/>
    <cellStyle name="Normal 4 2 2 10 2 4 2" xfId="16362" xr:uid="{00000000-0005-0000-0000-0000B6120000}"/>
    <cellStyle name="Normal 4 2 2 10 2 5" xfId="6674" xr:uid="{00000000-0005-0000-0000-0000B3120000}"/>
    <cellStyle name="Normal 4 2 2 10 2 6" xfId="14754" xr:uid="{00000000-0005-0000-0000-0000B3120000}"/>
    <cellStyle name="Normal 4 2 2 10 3" xfId="2297" xr:uid="{00000000-0005-0000-0000-0000F60B0000}"/>
    <cellStyle name="Normal 4 2 2 10 3 2" xfId="3947" xr:uid="{00000000-0005-0000-0000-0000F70B0000}"/>
    <cellStyle name="Normal 4 2 2 10 3 2 2" xfId="10406" xr:uid="{00000000-0005-0000-0000-0000B8120000}"/>
    <cellStyle name="Normal 4 2 2 10 3 2 3" xfId="18484" xr:uid="{00000000-0005-0000-0000-0000B8120000}"/>
    <cellStyle name="Normal 4 2 2 10 3 3" xfId="5610" xr:uid="{00000000-0005-0000-0000-0000F80B0000}"/>
    <cellStyle name="Normal 4 2 2 10 3 3 2" xfId="11997" xr:uid="{00000000-0005-0000-0000-0000B9120000}"/>
    <cellStyle name="Normal 4 2 2 10 3 3 3" xfId="20075" xr:uid="{00000000-0005-0000-0000-0000B9120000}"/>
    <cellStyle name="Normal 4 2 2 10 3 4" xfId="8811" xr:uid="{00000000-0005-0000-0000-0000BA120000}"/>
    <cellStyle name="Normal 4 2 2 10 3 4 2" xfId="16889" xr:uid="{00000000-0005-0000-0000-0000BA120000}"/>
    <cellStyle name="Normal 4 2 2 10 3 5" xfId="7201" xr:uid="{00000000-0005-0000-0000-0000B7120000}"/>
    <cellStyle name="Normal 4 2 2 10 3 6" xfId="15281" xr:uid="{00000000-0005-0000-0000-0000B7120000}"/>
    <cellStyle name="Normal 4 2 2 10 4" xfId="2863" xr:uid="{00000000-0005-0000-0000-0000F90B0000}"/>
    <cellStyle name="Normal 4 2 2 10 4 2" xfId="9352" xr:uid="{00000000-0005-0000-0000-0000BB120000}"/>
    <cellStyle name="Normal 4 2 2 10 4 3" xfId="17430" xr:uid="{00000000-0005-0000-0000-0000BB120000}"/>
    <cellStyle name="Normal 4 2 2 10 5" xfId="4556" xr:uid="{00000000-0005-0000-0000-0000FA0B0000}"/>
    <cellStyle name="Normal 4 2 2 10 5 2" xfId="10943" xr:uid="{00000000-0005-0000-0000-0000BC120000}"/>
    <cellStyle name="Normal 4 2 2 10 5 3" xfId="19021" xr:uid="{00000000-0005-0000-0000-0000BC120000}"/>
    <cellStyle name="Normal 4 2 2 10 6" xfId="7757" xr:uid="{00000000-0005-0000-0000-0000BD120000}"/>
    <cellStyle name="Normal 4 2 2 10 6 2" xfId="15835" xr:uid="{00000000-0005-0000-0000-0000BD120000}"/>
    <cellStyle name="Normal 4 2 2 10 7" xfId="13159" xr:uid="{00000000-0005-0000-0000-0000BE120000}"/>
    <cellStyle name="Normal 4 2 2 10 7 2" xfId="21196" xr:uid="{00000000-0005-0000-0000-0000BE120000}"/>
    <cellStyle name="Normal 4 2 2 10 8" xfId="6147" xr:uid="{00000000-0005-0000-0000-0000B2120000}"/>
    <cellStyle name="Normal 4 2 2 10 9" xfId="14227" xr:uid="{00000000-0005-0000-0000-0000B2120000}"/>
    <cellStyle name="Normal 4 2 2 11" xfId="1441" xr:uid="{00000000-0005-0000-0000-0000FB0B0000}"/>
    <cellStyle name="Normal 4 2 2 11 2" xfId="3090" xr:uid="{00000000-0005-0000-0000-0000FC0B0000}"/>
    <cellStyle name="Normal 4 2 2 11 2 2" xfId="9549" xr:uid="{00000000-0005-0000-0000-0000C0120000}"/>
    <cellStyle name="Normal 4 2 2 11 2 3" xfId="17627" xr:uid="{00000000-0005-0000-0000-0000C0120000}"/>
    <cellStyle name="Normal 4 2 2 11 3" xfId="4753" xr:uid="{00000000-0005-0000-0000-0000FD0B0000}"/>
    <cellStyle name="Normal 4 2 2 11 3 2" xfId="11140" xr:uid="{00000000-0005-0000-0000-0000C1120000}"/>
    <cellStyle name="Normal 4 2 2 11 3 3" xfId="19218" xr:uid="{00000000-0005-0000-0000-0000C1120000}"/>
    <cellStyle name="Normal 4 2 2 11 4" xfId="7954" xr:uid="{00000000-0005-0000-0000-0000C2120000}"/>
    <cellStyle name="Normal 4 2 2 11 4 2" xfId="16032" xr:uid="{00000000-0005-0000-0000-0000C2120000}"/>
    <cellStyle name="Normal 4 2 2 11 5" xfId="12749" xr:uid="{00000000-0005-0000-0000-0000C3120000}"/>
    <cellStyle name="Normal 4 2 2 11 5 2" xfId="20810" xr:uid="{00000000-0005-0000-0000-0000C3120000}"/>
    <cellStyle name="Normal 4 2 2 11 6" xfId="6344" xr:uid="{00000000-0005-0000-0000-0000BF120000}"/>
    <cellStyle name="Normal 4 2 2 11 7" xfId="14424" xr:uid="{00000000-0005-0000-0000-0000BF120000}"/>
    <cellStyle name="Normal 4 2 2 12" xfId="1967" xr:uid="{00000000-0005-0000-0000-0000FE0B0000}"/>
    <cellStyle name="Normal 4 2 2 12 2" xfId="3617" xr:uid="{00000000-0005-0000-0000-0000FF0B0000}"/>
    <cellStyle name="Normal 4 2 2 12 2 2" xfId="10076" xr:uid="{00000000-0005-0000-0000-0000C5120000}"/>
    <cellStyle name="Normal 4 2 2 12 2 3" xfId="18154" xr:uid="{00000000-0005-0000-0000-0000C5120000}"/>
    <cellStyle name="Normal 4 2 2 12 3" xfId="5280" xr:uid="{00000000-0005-0000-0000-0000000C0000}"/>
    <cellStyle name="Normal 4 2 2 12 3 2" xfId="11667" xr:uid="{00000000-0005-0000-0000-0000C6120000}"/>
    <cellStyle name="Normal 4 2 2 12 3 3" xfId="19745" xr:uid="{00000000-0005-0000-0000-0000C6120000}"/>
    <cellStyle name="Normal 4 2 2 12 4" xfId="8481" xr:uid="{00000000-0005-0000-0000-0000C7120000}"/>
    <cellStyle name="Normal 4 2 2 12 4 2" xfId="16559" xr:uid="{00000000-0005-0000-0000-0000C7120000}"/>
    <cellStyle name="Normal 4 2 2 12 5" xfId="6871" xr:uid="{00000000-0005-0000-0000-0000C4120000}"/>
    <cellStyle name="Normal 4 2 2 12 6" xfId="14951" xr:uid="{00000000-0005-0000-0000-0000C4120000}"/>
    <cellStyle name="Normal 4 2 2 13" xfId="2560" xr:uid="{00000000-0005-0000-0000-0000010C0000}"/>
    <cellStyle name="Normal 4 2 2 13 2" xfId="9070" xr:uid="{00000000-0005-0000-0000-0000C8120000}"/>
    <cellStyle name="Normal 4 2 2 13 3" xfId="17148" xr:uid="{00000000-0005-0000-0000-0000C8120000}"/>
    <cellStyle name="Normal 4 2 2 14" xfId="926" xr:uid="{00000000-0005-0000-0000-0000020C0000}"/>
    <cellStyle name="Normal 4 2 2 14 2" xfId="7427" xr:uid="{00000000-0005-0000-0000-0000C9120000}"/>
    <cellStyle name="Normal 4 2 2 14 3" xfId="15505" xr:uid="{00000000-0005-0000-0000-0000C9120000}"/>
    <cellStyle name="Normal 4 2 2 15" xfId="4226" xr:uid="{00000000-0005-0000-0000-0000030C0000}"/>
    <cellStyle name="Normal 4 2 2 15 2" xfId="10613" xr:uid="{00000000-0005-0000-0000-0000CA120000}"/>
    <cellStyle name="Normal 4 2 2 15 3" xfId="18691" xr:uid="{00000000-0005-0000-0000-0000CA120000}"/>
    <cellStyle name="Normal 4 2 2 16" xfId="7328" xr:uid="{00000000-0005-0000-0000-0000CB120000}"/>
    <cellStyle name="Normal 4 2 2 16 2" xfId="15406" xr:uid="{00000000-0005-0000-0000-0000CB120000}"/>
    <cellStyle name="Normal 4 2 2 17" xfId="12262" xr:uid="{00000000-0005-0000-0000-0000CC120000}"/>
    <cellStyle name="Normal 4 2 2 17 2" xfId="20336" xr:uid="{00000000-0005-0000-0000-0000CC120000}"/>
    <cellStyle name="Normal 4 2 2 18" xfId="13654" xr:uid="{00000000-0005-0000-0000-0000CD120000}"/>
    <cellStyle name="Normal 4 2 2 18 2" xfId="21651" xr:uid="{00000000-0005-0000-0000-0000CD120000}"/>
    <cellStyle name="Normal 4 2 2 19" xfId="5817" xr:uid="{00000000-0005-0000-0000-0000B1120000}"/>
    <cellStyle name="Normal 4 2 2 2" xfId="555" xr:uid="{00000000-0005-0000-0000-00002B020000}"/>
    <cellStyle name="Normal 4 2 2 2 10" xfId="13655" xr:uid="{00000000-0005-0000-0000-0000CF120000}"/>
    <cellStyle name="Normal 4 2 2 2 10 2" xfId="21652" xr:uid="{00000000-0005-0000-0000-0000CF120000}"/>
    <cellStyle name="Normal 4 2 2 2 11" xfId="5818" xr:uid="{00000000-0005-0000-0000-0000CE120000}"/>
    <cellStyle name="Normal 4 2 2 2 12" xfId="13898" xr:uid="{00000000-0005-0000-0000-0000CE120000}"/>
    <cellStyle name="Normal 4 2 2 2 2" xfId="556" xr:uid="{00000000-0005-0000-0000-00002C020000}"/>
    <cellStyle name="Normal 4 2 2 2 2 10" xfId="5983" xr:uid="{00000000-0005-0000-0000-0000D0120000}"/>
    <cellStyle name="Normal 4 2 2 2 2 11" xfId="14063" xr:uid="{00000000-0005-0000-0000-0000D0120000}"/>
    <cellStyle name="Normal 4 2 2 2 2 2" xfId="1172" xr:uid="{00000000-0005-0000-0000-0000060C0000}"/>
    <cellStyle name="Normal 4 2 2 2 2 2 2" xfId="1830" xr:uid="{00000000-0005-0000-0000-0000070C0000}"/>
    <cellStyle name="Normal 4 2 2 2 2 2 2 2" xfId="3480" xr:uid="{00000000-0005-0000-0000-0000080C0000}"/>
    <cellStyle name="Normal 4 2 2 2 2 2 2 2 2" xfId="13162" xr:uid="{00000000-0005-0000-0000-0000D4120000}"/>
    <cellStyle name="Normal 4 2 2 2 2 2 2 2 2 2" xfId="21199" xr:uid="{00000000-0005-0000-0000-0000D4120000}"/>
    <cellStyle name="Normal 4 2 2 2 2 2 2 2 3" xfId="9939" xr:uid="{00000000-0005-0000-0000-0000D3120000}"/>
    <cellStyle name="Normal 4 2 2 2 2 2 2 2 4" xfId="18017" xr:uid="{00000000-0005-0000-0000-0000D3120000}"/>
    <cellStyle name="Normal 4 2 2 2 2 2 2 3" xfId="5143" xr:uid="{00000000-0005-0000-0000-0000090C0000}"/>
    <cellStyle name="Normal 4 2 2 2 2 2 2 3 2" xfId="11530" xr:uid="{00000000-0005-0000-0000-0000D5120000}"/>
    <cellStyle name="Normal 4 2 2 2 2 2 2 3 3" xfId="19608" xr:uid="{00000000-0005-0000-0000-0000D5120000}"/>
    <cellStyle name="Normal 4 2 2 2 2 2 2 4" xfId="8344" xr:uid="{00000000-0005-0000-0000-0000D6120000}"/>
    <cellStyle name="Normal 4 2 2 2 2 2 2 4 2" xfId="16422" xr:uid="{00000000-0005-0000-0000-0000D6120000}"/>
    <cellStyle name="Normal 4 2 2 2 2 2 2 5" xfId="12539" xr:uid="{00000000-0005-0000-0000-0000D7120000}"/>
    <cellStyle name="Normal 4 2 2 2 2 2 2 5 2" xfId="20607" xr:uid="{00000000-0005-0000-0000-0000D7120000}"/>
    <cellStyle name="Normal 4 2 2 2 2 2 2 6" xfId="6734" xr:uid="{00000000-0005-0000-0000-0000D2120000}"/>
    <cellStyle name="Normal 4 2 2 2 2 2 2 7" xfId="14814" xr:uid="{00000000-0005-0000-0000-0000D2120000}"/>
    <cellStyle name="Normal 4 2 2 2 2 2 3" xfId="2357" xr:uid="{00000000-0005-0000-0000-00000A0C0000}"/>
    <cellStyle name="Normal 4 2 2 2 2 2 3 2" xfId="4007" xr:uid="{00000000-0005-0000-0000-00000B0C0000}"/>
    <cellStyle name="Normal 4 2 2 2 2 2 3 2 2" xfId="10466" xr:uid="{00000000-0005-0000-0000-0000D9120000}"/>
    <cellStyle name="Normal 4 2 2 2 2 2 3 2 3" xfId="18544" xr:uid="{00000000-0005-0000-0000-0000D9120000}"/>
    <cellStyle name="Normal 4 2 2 2 2 2 3 3" xfId="5670" xr:uid="{00000000-0005-0000-0000-00000C0C0000}"/>
    <cellStyle name="Normal 4 2 2 2 2 2 3 3 2" xfId="12057" xr:uid="{00000000-0005-0000-0000-0000DA120000}"/>
    <cellStyle name="Normal 4 2 2 2 2 2 3 3 3" xfId="20135" xr:uid="{00000000-0005-0000-0000-0000DA120000}"/>
    <cellStyle name="Normal 4 2 2 2 2 2 3 4" xfId="8871" xr:uid="{00000000-0005-0000-0000-0000DB120000}"/>
    <cellStyle name="Normal 4 2 2 2 2 2 3 4 2" xfId="16949" xr:uid="{00000000-0005-0000-0000-0000DB120000}"/>
    <cellStyle name="Normal 4 2 2 2 2 2 3 5" xfId="13163" xr:uid="{00000000-0005-0000-0000-0000DC120000}"/>
    <cellStyle name="Normal 4 2 2 2 2 2 3 5 2" xfId="21200" xr:uid="{00000000-0005-0000-0000-0000DC120000}"/>
    <cellStyle name="Normal 4 2 2 2 2 2 3 6" xfId="7261" xr:uid="{00000000-0005-0000-0000-0000D8120000}"/>
    <cellStyle name="Normal 4 2 2 2 2 2 3 7" xfId="15341" xr:uid="{00000000-0005-0000-0000-0000D8120000}"/>
    <cellStyle name="Normal 4 2 2 2 2 2 4" xfId="2923" xr:uid="{00000000-0005-0000-0000-00000D0C0000}"/>
    <cellStyle name="Normal 4 2 2 2 2 2 4 2" xfId="13161" xr:uid="{00000000-0005-0000-0000-0000DE120000}"/>
    <cellStyle name="Normal 4 2 2 2 2 2 4 2 2" xfId="21198" xr:uid="{00000000-0005-0000-0000-0000DE120000}"/>
    <cellStyle name="Normal 4 2 2 2 2 2 4 3" xfId="9412" xr:uid="{00000000-0005-0000-0000-0000DD120000}"/>
    <cellStyle name="Normal 4 2 2 2 2 2 4 4" xfId="17490" xr:uid="{00000000-0005-0000-0000-0000DD120000}"/>
    <cellStyle name="Normal 4 2 2 2 2 2 5" xfId="4616" xr:uid="{00000000-0005-0000-0000-00000E0C0000}"/>
    <cellStyle name="Normal 4 2 2 2 2 2 5 2" xfId="11003" xr:uid="{00000000-0005-0000-0000-0000DF120000}"/>
    <cellStyle name="Normal 4 2 2 2 2 2 5 3" xfId="19081" xr:uid="{00000000-0005-0000-0000-0000DF120000}"/>
    <cellStyle name="Normal 4 2 2 2 2 2 6" xfId="7817" xr:uid="{00000000-0005-0000-0000-0000E0120000}"/>
    <cellStyle name="Normal 4 2 2 2 2 2 6 2" xfId="15895" xr:uid="{00000000-0005-0000-0000-0000E0120000}"/>
    <cellStyle name="Normal 4 2 2 2 2 2 7" xfId="12417" xr:uid="{00000000-0005-0000-0000-0000E1120000}"/>
    <cellStyle name="Normal 4 2 2 2 2 2 7 2" xfId="20488" xr:uid="{00000000-0005-0000-0000-0000E1120000}"/>
    <cellStyle name="Normal 4 2 2 2 2 2 8" xfId="6207" xr:uid="{00000000-0005-0000-0000-0000D1120000}"/>
    <cellStyle name="Normal 4 2 2 2 2 2 9" xfId="14287" xr:uid="{00000000-0005-0000-0000-0000D1120000}"/>
    <cellStyle name="Normal 4 2 2 2 2 3" xfId="1607" xr:uid="{00000000-0005-0000-0000-00000F0C0000}"/>
    <cellStyle name="Normal 4 2 2 2 2 3 2" xfId="3256" xr:uid="{00000000-0005-0000-0000-0000100C0000}"/>
    <cellStyle name="Normal 4 2 2 2 2 3 2 2" xfId="13164" xr:uid="{00000000-0005-0000-0000-0000E4120000}"/>
    <cellStyle name="Normal 4 2 2 2 2 3 2 2 2" xfId="21201" xr:uid="{00000000-0005-0000-0000-0000E4120000}"/>
    <cellStyle name="Normal 4 2 2 2 2 3 2 3" xfId="9715" xr:uid="{00000000-0005-0000-0000-0000E3120000}"/>
    <cellStyle name="Normal 4 2 2 2 2 3 2 4" xfId="17793" xr:uid="{00000000-0005-0000-0000-0000E3120000}"/>
    <cellStyle name="Normal 4 2 2 2 2 3 3" xfId="4919" xr:uid="{00000000-0005-0000-0000-0000110C0000}"/>
    <cellStyle name="Normal 4 2 2 2 2 3 3 2" xfId="11306" xr:uid="{00000000-0005-0000-0000-0000E5120000}"/>
    <cellStyle name="Normal 4 2 2 2 2 3 3 3" xfId="19384" xr:uid="{00000000-0005-0000-0000-0000E5120000}"/>
    <cellStyle name="Normal 4 2 2 2 2 3 4" xfId="8120" xr:uid="{00000000-0005-0000-0000-0000E6120000}"/>
    <cellStyle name="Normal 4 2 2 2 2 3 4 2" xfId="16198" xr:uid="{00000000-0005-0000-0000-0000E6120000}"/>
    <cellStyle name="Normal 4 2 2 2 2 3 5" xfId="12538" xr:uid="{00000000-0005-0000-0000-0000E7120000}"/>
    <cellStyle name="Normal 4 2 2 2 2 3 5 2" xfId="20606" xr:uid="{00000000-0005-0000-0000-0000E7120000}"/>
    <cellStyle name="Normal 4 2 2 2 2 3 6" xfId="6510" xr:uid="{00000000-0005-0000-0000-0000E2120000}"/>
    <cellStyle name="Normal 4 2 2 2 2 3 7" xfId="14590" xr:uid="{00000000-0005-0000-0000-0000E2120000}"/>
    <cellStyle name="Normal 4 2 2 2 2 4" xfId="2133" xr:uid="{00000000-0005-0000-0000-0000120C0000}"/>
    <cellStyle name="Normal 4 2 2 2 2 4 2" xfId="3783" xr:uid="{00000000-0005-0000-0000-0000130C0000}"/>
    <cellStyle name="Normal 4 2 2 2 2 4 2 2" xfId="10242" xr:uid="{00000000-0005-0000-0000-0000E9120000}"/>
    <cellStyle name="Normal 4 2 2 2 2 4 2 3" xfId="18320" xr:uid="{00000000-0005-0000-0000-0000E9120000}"/>
    <cellStyle name="Normal 4 2 2 2 2 4 3" xfId="5446" xr:uid="{00000000-0005-0000-0000-0000140C0000}"/>
    <cellStyle name="Normal 4 2 2 2 2 4 3 2" xfId="11833" xr:uid="{00000000-0005-0000-0000-0000EA120000}"/>
    <cellStyle name="Normal 4 2 2 2 2 4 3 3" xfId="19911" xr:uid="{00000000-0005-0000-0000-0000EA120000}"/>
    <cellStyle name="Normal 4 2 2 2 2 4 4" xfId="8647" xr:uid="{00000000-0005-0000-0000-0000EB120000}"/>
    <cellStyle name="Normal 4 2 2 2 2 4 4 2" xfId="16725" xr:uid="{00000000-0005-0000-0000-0000EB120000}"/>
    <cellStyle name="Normal 4 2 2 2 2 4 5" xfId="13165" xr:uid="{00000000-0005-0000-0000-0000EC120000}"/>
    <cellStyle name="Normal 4 2 2 2 2 4 5 2" xfId="21202" xr:uid="{00000000-0005-0000-0000-0000EC120000}"/>
    <cellStyle name="Normal 4 2 2 2 2 4 6" xfId="7037" xr:uid="{00000000-0005-0000-0000-0000E8120000}"/>
    <cellStyle name="Normal 4 2 2 2 2 4 7" xfId="15117" xr:uid="{00000000-0005-0000-0000-0000E8120000}"/>
    <cellStyle name="Normal 4 2 2 2 2 5" xfId="2562" xr:uid="{00000000-0005-0000-0000-0000150C0000}"/>
    <cellStyle name="Normal 4 2 2 2 2 5 2" xfId="13160" xr:uid="{00000000-0005-0000-0000-0000EE120000}"/>
    <cellStyle name="Normal 4 2 2 2 2 5 2 2" xfId="21197" xr:uid="{00000000-0005-0000-0000-0000EE120000}"/>
    <cellStyle name="Normal 4 2 2 2 2 5 3" xfId="9072" xr:uid="{00000000-0005-0000-0000-0000ED120000}"/>
    <cellStyle name="Normal 4 2 2 2 2 5 4" xfId="17150" xr:uid="{00000000-0005-0000-0000-0000ED120000}"/>
    <cellStyle name="Normal 4 2 2 2 2 6" xfId="4392" xr:uid="{00000000-0005-0000-0000-0000160C0000}"/>
    <cellStyle name="Normal 4 2 2 2 2 6 2" xfId="10779" xr:uid="{00000000-0005-0000-0000-0000EF120000}"/>
    <cellStyle name="Normal 4 2 2 2 2 6 3" xfId="18857" xr:uid="{00000000-0005-0000-0000-0000EF120000}"/>
    <cellStyle name="Normal 4 2 2 2 2 7" xfId="7593" xr:uid="{00000000-0005-0000-0000-0000F0120000}"/>
    <cellStyle name="Normal 4 2 2 2 2 7 2" xfId="15671" xr:uid="{00000000-0005-0000-0000-0000F0120000}"/>
    <cellStyle name="Normal 4 2 2 2 2 8" xfId="12264" xr:uid="{00000000-0005-0000-0000-0000F1120000}"/>
    <cellStyle name="Normal 4 2 2 2 2 8 2" xfId="20338" xr:uid="{00000000-0005-0000-0000-0000F1120000}"/>
    <cellStyle name="Normal 4 2 2 2 2 9" xfId="13656" xr:uid="{00000000-0005-0000-0000-0000F2120000}"/>
    <cellStyle name="Normal 4 2 2 2 2 9 2" xfId="21653" xr:uid="{00000000-0005-0000-0000-0000F2120000}"/>
    <cellStyle name="Normal 4 2 2 2 3" xfId="557" xr:uid="{00000000-0005-0000-0000-00002D020000}"/>
    <cellStyle name="Normal 4 2 2 2 3 10" xfId="14147" xr:uid="{00000000-0005-0000-0000-0000F3120000}"/>
    <cellStyle name="Normal 4 2 2 2 3 2" xfId="1690" xr:uid="{00000000-0005-0000-0000-0000180C0000}"/>
    <cellStyle name="Normal 4 2 2 2 3 2 2" xfId="3340" xr:uid="{00000000-0005-0000-0000-0000190C0000}"/>
    <cellStyle name="Normal 4 2 2 2 3 2 2 2" xfId="13167" xr:uid="{00000000-0005-0000-0000-0000F6120000}"/>
    <cellStyle name="Normal 4 2 2 2 3 2 2 2 2" xfId="21204" xr:uid="{00000000-0005-0000-0000-0000F6120000}"/>
    <cellStyle name="Normal 4 2 2 2 3 2 2 3" xfId="9799" xr:uid="{00000000-0005-0000-0000-0000F5120000}"/>
    <cellStyle name="Normal 4 2 2 2 3 2 2 4" xfId="17877" xr:uid="{00000000-0005-0000-0000-0000F5120000}"/>
    <cellStyle name="Normal 4 2 2 2 3 2 3" xfId="5003" xr:uid="{00000000-0005-0000-0000-00001A0C0000}"/>
    <cellStyle name="Normal 4 2 2 2 3 2 3 2" xfId="11390" xr:uid="{00000000-0005-0000-0000-0000F7120000}"/>
    <cellStyle name="Normal 4 2 2 2 3 2 3 3" xfId="19468" xr:uid="{00000000-0005-0000-0000-0000F7120000}"/>
    <cellStyle name="Normal 4 2 2 2 3 2 4" xfId="8204" xr:uid="{00000000-0005-0000-0000-0000F8120000}"/>
    <cellStyle name="Normal 4 2 2 2 3 2 4 2" xfId="16282" xr:uid="{00000000-0005-0000-0000-0000F8120000}"/>
    <cellStyle name="Normal 4 2 2 2 3 2 5" xfId="12540" xr:uid="{00000000-0005-0000-0000-0000F9120000}"/>
    <cellStyle name="Normal 4 2 2 2 3 2 5 2" xfId="20608" xr:uid="{00000000-0005-0000-0000-0000F9120000}"/>
    <cellStyle name="Normal 4 2 2 2 3 2 6" xfId="6594" xr:uid="{00000000-0005-0000-0000-0000F4120000}"/>
    <cellStyle name="Normal 4 2 2 2 3 2 7" xfId="14674" xr:uid="{00000000-0005-0000-0000-0000F4120000}"/>
    <cellStyle name="Normal 4 2 2 2 3 3" xfId="2217" xr:uid="{00000000-0005-0000-0000-00001B0C0000}"/>
    <cellStyle name="Normal 4 2 2 2 3 3 2" xfId="3867" xr:uid="{00000000-0005-0000-0000-00001C0C0000}"/>
    <cellStyle name="Normal 4 2 2 2 3 3 2 2" xfId="10326" xr:uid="{00000000-0005-0000-0000-0000FB120000}"/>
    <cellStyle name="Normal 4 2 2 2 3 3 2 3" xfId="18404" xr:uid="{00000000-0005-0000-0000-0000FB120000}"/>
    <cellStyle name="Normal 4 2 2 2 3 3 3" xfId="5530" xr:uid="{00000000-0005-0000-0000-00001D0C0000}"/>
    <cellStyle name="Normal 4 2 2 2 3 3 3 2" xfId="11917" xr:uid="{00000000-0005-0000-0000-0000FC120000}"/>
    <cellStyle name="Normal 4 2 2 2 3 3 3 3" xfId="19995" xr:uid="{00000000-0005-0000-0000-0000FC120000}"/>
    <cellStyle name="Normal 4 2 2 2 3 3 4" xfId="8731" xr:uid="{00000000-0005-0000-0000-0000FD120000}"/>
    <cellStyle name="Normal 4 2 2 2 3 3 4 2" xfId="16809" xr:uid="{00000000-0005-0000-0000-0000FD120000}"/>
    <cellStyle name="Normal 4 2 2 2 3 3 5" xfId="13168" xr:uid="{00000000-0005-0000-0000-0000FE120000}"/>
    <cellStyle name="Normal 4 2 2 2 3 3 5 2" xfId="21205" xr:uid="{00000000-0005-0000-0000-0000FE120000}"/>
    <cellStyle name="Normal 4 2 2 2 3 3 6" xfId="7121" xr:uid="{00000000-0005-0000-0000-0000FA120000}"/>
    <cellStyle name="Normal 4 2 2 2 3 3 7" xfId="15201" xr:uid="{00000000-0005-0000-0000-0000FA120000}"/>
    <cellStyle name="Normal 4 2 2 2 3 4" xfId="2563" xr:uid="{00000000-0005-0000-0000-00001E0C0000}"/>
    <cellStyle name="Normal 4 2 2 2 3 4 2" xfId="13166" xr:uid="{00000000-0005-0000-0000-000000130000}"/>
    <cellStyle name="Normal 4 2 2 2 3 4 2 2" xfId="21203" xr:uid="{00000000-0005-0000-0000-000000130000}"/>
    <cellStyle name="Normal 4 2 2 2 3 4 3" xfId="9073" xr:uid="{00000000-0005-0000-0000-0000FF120000}"/>
    <cellStyle name="Normal 4 2 2 2 3 4 4" xfId="17151" xr:uid="{00000000-0005-0000-0000-0000FF120000}"/>
    <cellStyle name="Normal 4 2 2 2 3 5" xfId="4476" xr:uid="{00000000-0005-0000-0000-00001F0C0000}"/>
    <cellStyle name="Normal 4 2 2 2 3 5 2" xfId="10863" xr:uid="{00000000-0005-0000-0000-000001130000}"/>
    <cellStyle name="Normal 4 2 2 2 3 5 3" xfId="18941" xr:uid="{00000000-0005-0000-0000-000001130000}"/>
    <cellStyle name="Normal 4 2 2 2 3 6" xfId="7677" xr:uid="{00000000-0005-0000-0000-000002130000}"/>
    <cellStyle name="Normal 4 2 2 2 3 6 2" xfId="15755" xr:uid="{00000000-0005-0000-0000-000002130000}"/>
    <cellStyle name="Normal 4 2 2 2 3 7" xfId="12265" xr:uid="{00000000-0005-0000-0000-000003130000}"/>
    <cellStyle name="Normal 4 2 2 2 3 7 2" xfId="20339" xr:uid="{00000000-0005-0000-0000-000003130000}"/>
    <cellStyle name="Normal 4 2 2 2 3 8" xfId="13657" xr:uid="{00000000-0005-0000-0000-000004130000}"/>
    <cellStyle name="Normal 4 2 2 2 3 8 2" xfId="21654" xr:uid="{00000000-0005-0000-0000-000004130000}"/>
    <cellStyle name="Normal 4 2 2 2 3 9" xfId="6067" xr:uid="{00000000-0005-0000-0000-0000F3120000}"/>
    <cellStyle name="Normal 4 2 2 2 4" xfId="1442" xr:uid="{00000000-0005-0000-0000-0000200C0000}"/>
    <cellStyle name="Normal 4 2 2 2 4 2" xfId="3091" xr:uid="{00000000-0005-0000-0000-0000210C0000}"/>
    <cellStyle name="Normal 4 2 2 2 4 2 2" xfId="13169" xr:uid="{00000000-0005-0000-0000-000007130000}"/>
    <cellStyle name="Normal 4 2 2 2 4 2 2 2" xfId="21206" xr:uid="{00000000-0005-0000-0000-000007130000}"/>
    <cellStyle name="Normal 4 2 2 2 4 2 3" xfId="9550" xr:uid="{00000000-0005-0000-0000-000006130000}"/>
    <cellStyle name="Normal 4 2 2 2 4 2 4" xfId="17628" xr:uid="{00000000-0005-0000-0000-000006130000}"/>
    <cellStyle name="Normal 4 2 2 2 4 3" xfId="4754" xr:uid="{00000000-0005-0000-0000-0000220C0000}"/>
    <cellStyle name="Normal 4 2 2 2 4 3 2" xfId="11141" xr:uid="{00000000-0005-0000-0000-000008130000}"/>
    <cellStyle name="Normal 4 2 2 2 4 3 3" xfId="19219" xr:uid="{00000000-0005-0000-0000-000008130000}"/>
    <cellStyle name="Normal 4 2 2 2 4 4" xfId="7955" xr:uid="{00000000-0005-0000-0000-000009130000}"/>
    <cellStyle name="Normal 4 2 2 2 4 4 2" xfId="16033" xr:uid="{00000000-0005-0000-0000-000009130000}"/>
    <cellStyle name="Normal 4 2 2 2 4 5" xfId="12537" xr:uid="{00000000-0005-0000-0000-00000A130000}"/>
    <cellStyle name="Normal 4 2 2 2 4 5 2" xfId="20605" xr:uid="{00000000-0005-0000-0000-00000A130000}"/>
    <cellStyle name="Normal 4 2 2 2 4 6" xfId="6345" xr:uid="{00000000-0005-0000-0000-000005130000}"/>
    <cellStyle name="Normal 4 2 2 2 4 7" xfId="14425" xr:uid="{00000000-0005-0000-0000-000005130000}"/>
    <cellStyle name="Normal 4 2 2 2 5" xfId="1968" xr:uid="{00000000-0005-0000-0000-0000230C0000}"/>
    <cellStyle name="Normal 4 2 2 2 5 2" xfId="3618" xr:uid="{00000000-0005-0000-0000-0000240C0000}"/>
    <cellStyle name="Normal 4 2 2 2 5 2 2" xfId="10077" xr:uid="{00000000-0005-0000-0000-00000C130000}"/>
    <cellStyle name="Normal 4 2 2 2 5 2 3" xfId="18155" xr:uid="{00000000-0005-0000-0000-00000C130000}"/>
    <cellStyle name="Normal 4 2 2 2 5 3" xfId="5281" xr:uid="{00000000-0005-0000-0000-0000250C0000}"/>
    <cellStyle name="Normal 4 2 2 2 5 3 2" xfId="11668" xr:uid="{00000000-0005-0000-0000-00000D130000}"/>
    <cellStyle name="Normal 4 2 2 2 5 3 3" xfId="19746" xr:uid="{00000000-0005-0000-0000-00000D130000}"/>
    <cellStyle name="Normal 4 2 2 2 5 4" xfId="8482" xr:uid="{00000000-0005-0000-0000-00000E130000}"/>
    <cellStyle name="Normal 4 2 2 2 5 4 2" xfId="16560" xr:uid="{00000000-0005-0000-0000-00000E130000}"/>
    <cellStyle name="Normal 4 2 2 2 5 5" xfId="13170" xr:uid="{00000000-0005-0000-0000-00000F130000}"/>
    <cellStyle name="Normal 4 2 2 2 5 5 2" xfId="21207" xr:uid="{00000000-0005-0000-0000-00000F130000}"/>
    <cellStyle name="Normal 4 2 2 2 5 6" xfId="6872" xr:uid="{00000000-0005-0000-0000-00000B130000}"/>
    <cellStyle name="Normal 4 2 2 2 5 7" xfId="14952" xr:uid="{00000000-0005-0000-0000-00000B130000}"/>
    <cellStyle name="Normal 4 2 2 2 6" xfId="2561" xr:uid="{00000000-0005-0000-0000-0000260C0000}"/>
    <cellStyle name="Normal 4 2 2 2 6 2" xfId="12750" xr:uid="{00000000-0005-0000-0000-000011130000}"/>
    <cellStyle name="Normal 4 2 2 2 6 2 2" xfId="20811" xr:uid="{00000000-0005-0000-0000-000011130000}"/>
    <cellStyle name="Normal 4 2 2 2 6 3" xfId="9071" xr:uid="{00000000-0005-0000-0000-000010130000}"/>
    <cellStyle name="Normal 4 2 2 2 6 4" xfId="17149" xr:uid="{00000000-0005-0000-0000-000010130000}"/>
    <cellStyle name="Normal 4 2 2 2 7" xfId="4227" xr:uid="{00000000-0005-0000-0000-0000270C0000}"/>
    <cellStyle name="Normal 4 2 2 2 7 2" xfId="10614" xr:uid="{00000000-0005-0000-0000-000012130000}"/>
    <cellStyle name="Normal 4 2 2 2 7 3" xfId="18692" xr:uid="{00000000-0005-0000-0000-000012130000}"/>
    <cellStyle name="Normal 4 2 2 2 8" xfId="7428" xr:uid="{00000000-0005-0000-0000-000013130000}"/>
    <cellStyle name="Normal 4 2 2 2 8 2" xfId="15506" xr:uid="{00000000-0005-0000-0000-000013130000}"/>
    <cellStyle name="Normal 4 2 2 2 9" xfId="12263" xr:uid="{00000000-0005-0000-0000-000014130000}"/>
    <cellStyle name="Normal 4 2 2 2 9 2" xfId="20337" xr:uid="{00000000-0005-0000-0000-000014130000}"/>
    <cellStyle name="Normal 4 2 2 20" xfId="13897" xr:uid="{00000000-0005-0000-0000-0000B1120000}"/>
    <cellStyle name="Normal 4 2 2 3" xfId="558" xr:uid="{00000000-0005-0000-0000-00002E020000}"/>
    <cellStyle name="Normal 4 2 2 3 10" xfId="13658" xr:uid="{00000000-0005-0000-0000-000016130000}"/>
    <cellStyle name="Normal 4 2 2 3 10 2" xfId="21655" xr:uid="{00000000-0005-0000-0000-000016130000}"/>
    <cellStyle name="Normal 4 2 2 3 11" xfId="5819" xr:uid="{00000000-0005-0000-0000-000015130000}"/>
    <cellStyle name="Normal 4 2 2 3 12" xfId="13899" xr:uid="{00000000-0005-0000-0000-000015130000}"/>
    <cellStyle name="Normal 4 2 2 3 2" xfId="559" xr:uid="{00000000-0005-0000-0000-00002F020000}"/>
    <cellStyle name="Normal 4 2 2 3 2 10" xfId="5969" xr:uid="{00000000-0005-0000-0000-000017130000}"/>
    <cellStyle name="Normal 4 2 2 3 2 11" xfId="14049" xr:uid="{00000000-0005-0000-0000-000017130000}"/>
    <cellStyle name="Normal 4 2 2 3 2 2" xfId="1173" xr:uid="{00000000-0005-0000-0000-00002A0C0000}"/>
    <cellStyle name="Normal 4 2 2 3 2 2 2" xfId="1831" xr:uid="{00000000-0005-0000-0000-00002B0C0000}"/>
    <cellStyle name="Normal 4 2 2 3 2 2 2 2" xfId="3481" xr:uid="{00000000-0005-0000-0000-00002C0C0000}"/>
    <cellStyle name="Normal 4 2 2 3 2 2 2 2 2" xfId="9940" xr:uid="{00000000-0005-0000-0000-00001A130000}"/>
    <cellStyle name="Normal 4 2 2 3 2 2 2 2 3" xfId="18018" xr:uid="{00000000-0005-0000-0000-00001A130000}"/>
    <cellStyle name="Normal 4 2 2 3 2 2 2 3" xfId="5144" xr:uid="{00000000-0005-0000-0000-00002D0C0000}"/>
    <cellStyle name="Normal 4 2 2 3 2 2 2 3 2" xfId="11531" xr:uid="{00000000-0005-0000-0000-00001B130000}"/>
    <cellStyle name="Normal 4 2 2 3 2 2 2 3 3" xfId="19609" xr:uid="{00000000-0005-0000-0000-00001B130000}"/>
    <cellStyle name="Normal 4 2 2 3 2 2 2 4" xfId="8345" xr:uid="{00000000-0005-0000-0000-00001C130000}"/>
    <cellStyle name="Normal 4 2 2 3 2 2 2 4 2" xfId="16423" xr:uid="{00000000-0005-0000-0000-00001C130000}"/>
    <cellStyle name="Normal 4 2 2 3 2 2 2 5" xfId="13172" xr:uid="{00000000-0005-0000-0000-00001D130000}"/>
    <cellStyle name="Normal 4 2 2 3 2 2 2 5 2" xfId="21209" xr:uid="{00000000-0005-0000-0000-00001D130000}"/>
    <cellStyle name="Normal 4 2 2 3 2 2 2 6" xfId="6735" xr:uid="{00000000-0005-0000-0000-000019130000}"/>
    <cellStyle name="Normal 4 2 2 3 2 2 2 7" xfId="14815" xr:uid="{00000000-0005-0000-0000-000019130000}"/>
    <cellStyle name="Normal 4 2 2 3 2 2 3" xfId="2358" xr:uid="{00000000-0005-0000-0000-00002E0C0000}"/>
    <cellStyle name="Normal 4 2 2 3 2 2 3 2" xfId="4008" xr:uid="{00000000-0005-0000-0000-00002F0C0000}"/>
    <cellStyle name="Normal 4 2 2 3 2 2 3 2 2" xfId="10467" xr:uid="{00000000-0005-0000-0000-00001F130000}"/>
    <cellStyle name="Normal 4 2 2 3 2 2 3 2 3" xfId="18545" xr:uid="{00000000-0005-0000-0000-00001F130000}"/>
    <cellStyle name="Normal 4 2 2 3 2 2 3 3" xfId="5671" xr:uid="{00000000-0005-0000-0000-0000300C0000}"/>
    <cellStyle name="Normal 4 2 2 3 2 2 3 3 2" xfId="12058" xr:uid="{00000000-0005-0000-0000-000020130000}"/>
    <cellStyle name="Normal 4 2 2 3 2 2 3 3 3" xfId="20136" xr:uid="{00000000-0005-0000-0000-000020130000}"/>
    <cellStyle name="Normal 4 2 2 3 2 2 3 4" xfId="8872" xr:uid="{00000000-0005-0000-0000-000021130000}"/>
    <cellStyle name="Normal 4 2 2 3 2 2 3 4 2" xfId="16950" xr:uid="{00000000-0005-0000-0000-000021130000}"/>
    <cellStyle name="Normal 4 2 2 3 2 2 3 5" xfId="7262" xr:uid="{00000000-0005-0000-0000-00001E130000}"/>
    <cellStyle name="Normal 4 2 2 3 2 2 3 6" xfId="15342" xr:uid="{00000000-0005-0000-0000-00001E130000}"/>
    <cellStyle name="Normal 4 2 2 3 2 2 4" xfId="2924" xr:uid="{00000000-0005-0000-0000-0000310C0000}"/>
    <cellStyle name="Normal 4 2 2 3 2 2 4 2" xfId="9413" xr:uid="{00000000-0005-0000-0000-000022130000}"/>
    <cellStyle name="Normal 4 2 2 3 2 2 4 3" xfId="17491" xr:uid="{00000000-0005-0000-0000-000022130000}"/>
    <cellStyle name="Normal 4 2 2 3 2 2 5" xfId="4617" xr:uid="{00000000-0005-0000-0000-0000320C0000}"/>
    <cellStyle name="Normal 4 2 2 3 2 2 5 2" xfId="11004" xr:uid="{00000000-0005-0000-0000-000023130000}"/>
    <cellStyle name="Normal 4 2 2 3 2 2 5 3" xfId="19082" xr:uid="{00000000-0005-0000-0000-000023130000}"/>
    <cellStyle name="Normal 4 2 2 3 2 2 6" xfId="7818" xr:uid="{00000000-0005-0000-0000-000024130000}"/>
    <cellStyle name="Normal 4 2 2 3 2 2 6 2" xfId="15896" xr:uid="{00000000-0005-0000-0000-000024130000}"/>
    <cellStyle name="Normal 4 2 2 3 2 2 7" xfId="12542" xr:uid="{00000000-0005-0000-0000-000025130000}"/>
    <cellStyle name="Normal 4 2 2 3 2 2 7 2" xfId="20610" xr:uid="{00000000-0005-0000-0000-000025130000}"/>
    <cellStyle name="Normal 4 2 2 3 2 2 8" xfId="6208" xr:uid="{00000000-0005-0000-0000-000018130000}"/>
    <cellStyle name="Normal 4 2 2 3 2 2 9" xfId="14288" xr:uid="{00000000-0005-0000-0000-000018130000}"/>
    <cellStyle name="Normal 4 2 2 3 2 3" xfId="1593" xr:uid="{00000000-0005-0000-0000-0000330C0000}"/>
    <cellStyle name="Normal 4 2 2 3 2 3 2" xfId="3242" xr:uid="{00000000-0005-0000-0000-0000340C0000}"/>
    <cellStyle name="Normal 4 2 2 3 2 3 2 2" xfId="9701" xr:uid="{00000000-0005-0000-0000-000027130000}"/>
    <cellStyle name="Normal 4 2 2 3 2 3 2 3" xfId="17779" xr:uid="{00000000-0005-0000-0000-000027130000}"/>
    <cellStyle name="Normal 4 2 2 3 2 3 3" xfId="4905" xr:uid="{00000000-0005-0000-0000-0000350C0000}"/>
    <cellStyle name="Normal 4 2 2 3 2 3 3 2" xfId="11292" xr:uid="{00000000-0005-0000-0000-000028130000}"/>
    <cellStyle name="Normal 4 2 2 3 2 3 3 3" xfId="19370" xr:uid="{00000000-0005-0000-0000-000028130000}"/>
    <cellStyle name="Normal 4 2 2 3 2 3 4" xfId="8106" xr:uid="{00000000-0005-0000-0000-000029130000}"/>
    <cellStyle name="Normal 4 2 2 3 2 3 4 2" xfId="16184" xr:uid="{00000000-0005-0000-0000-000029130000}"/>
    <cellStyle name="Normal 4 2 2 3 2 3 5" xfId="13173" xr:uid="{00000000-0005-0000-0000-00002A130000}"/>
    <cellStyle name="Normal 4 2 2 3 2 3 5 2" xfId="21210" xr:uid="{00000000-0005-0000-0000-00002A130000}"/>
    <cellStyle name="Normal 4 2 2 3 2 3 6" xfId="6496" xr:uid="{00000000-0005-0000-0000-000026130000}"/>
    <cellStyle name="Normal 4 2 2 3 2 3 7" xfId="14576" xr:uid="{00000000-0005-0000-0000-000026130000}"/>
    <cellStyle name="Normal 4 2 2 3 2 4" xfId="2119" xr:uid="{00000000-0005-0000-0000-0000360C0000}"/>
    <cellStyle name="Normal 4 2 2 3 2 4 2" xfId="3769" xr:uid="{00000000-0005-0000-0000-0000370C0000}"/>
    <cellStyle name="Normal 4 2 2 3 2 4 2 2" xfId="10228" xr:uid="{00000000-0005-0000-0000-00002C130000}"/>
    <cellStyle name="Normal 4 2 2 3 2 4 2 3" xfId="18306" xr:uid="{00000000-0005-0000-0000-00002C130000}"/>
    <cellStyle name="Normal 4 2 2 3 2 4 3" xfId="5432" xr:uid="{00000000-0005-0000-0000-0000380C0000}"/>
    <cellStyle name="Normal 4 2 2 3 2 4 3 2" xfId="11819" xr:uid="{00000000-0005-0000-0000-00002D130000}"/>
    <cellStyle name="Normal 4 2 2 3 2 4 3 3" xfId="19897" xr:uid="{00000000-0005-0000-0000-00002D130000}"/>
    <cellStyle name="Normal 4 2 2 3 2 4 4" xfId="8633" xr:uid="{00000000-0005-0000-0000-00002E130000}"/>
    <cellStyle name="Normal 4 2 2 3 2 4 4 2" xfId="16711" xr:uid="{00000000-0005-0000-0000-00002E130000}"/>
    <cellStyle name="Normal 4 2 2 3 2 4 5" xfId="13171" xr:uid="{00000000-0005-0000-0000-00002F130000}"/>
    <cellStyle name="Normal 4 2 2 3 2 4 5 2" xfId="21208" xr:uid="{00000000-0005-0000-0000-00002F130000}"/>
    <cellStyle name="Normal 4 2 2 3 2 4 6" xfId="7023" xr:uid="{00000000-0005-0000-0000-00002B130000}"/>
    <cellStyle name="Normal 4 2 2 3 2 4 7" xfId="15103" xr:uid="{00000000-0005-0000-0000-00002B130000}"/>
    <cellStyle name="Normal 4 2 2 3 2 5" xfId="2565" xr:uid="{00000000-0005-0000-0000-0000390C0000}"/>
    <cellStyle name="Normal 4 2 2 3 2 5 2" xfId="9075" xr:uid="{00000000-0005-0000-0000-000030130000}"/>
    <cellStyle name="Normal 4 2 2 3 2 5 3" xfId="17153" xr:uid="{00000000-0005-0000-0000-000030130000}"/>
    <cellStyle name="Normal 4 2 2 3 2 6" xfId="4378" xr:uid="{00000000-0005-0000-0000-00003A0C0000}"/>
    <cellStyle name="Normal 4 2 2 3 2 6 2" xfId="10765" xr:uid="{00000000-0005-0000-0000-000031130000}"/>
    <cellStyle name="Normal 4 2 2 3 2 6 3" xfId="18843" xr:uid="{00000000-0005-0000-0000-000031130000}"/>
    <cellStyle name="Normal 4 2 2 3 2 7" xfId="7579" xr:uid="{00000000-0005-0000-0000-000032130000}"/>
    <cellStyle name="Normal 4 2 2 3 2 7 2" xfId="15657" xr:uid="{00000000-0005-0000-0000-000032130000}"/>
    <cellStyle name="Normal 4 2 2 3 2 8" xfId="12267" xr:uid="{00000000-0005-0000-0000-000033130000}"/>
    <cellStyle name="Normal 4 2 2 3 2 8 2" xfId="20341" xr:uid="{00000000-0005-0000-0000-000033130000}"/>
    <cellStyle name="Normal 4 2 2 3 2 9" xfId="13659" xr:uid="{00000000-0005-0000-0000-000034130000}"/>
    <cellStyle name="Normal 4 2 2 3 2 9 2" xfId="21656" xr:uid="{00000000-0005-0000-0000-000034130000}"/>
    <cellStyle name="Normal 4 2 2 3 3" xfId="1037" xr:uid="{00000000-0005-0000-0000-00003B0C0000}"/>
    <cellStyle name="Normal 4 2 2 3 3 2" xfId="1691" xr:uid="{00000000-0005-0000-0000-00003C0C0000}"/>
    <cellStyle name="Normal 4 2 2 3 3 2 2" xfId="3341" xr:uid="{00000000-0005-0000-0000-00003D0C0000}"/>
    <cellStyle name="Normal 4 2 2 3 3 2 2 2" xfId="13175" xr:uid="{00000000-0005-0000-0000-000038130000}"/>
    <cellStyle name="Normal 4 2 2 3 3 2 2 2 2" xfId="21212" xr:uid="{00000000-0005-0000-0000-000038130000}"/>
    <cellStyle name="Normal 4 2 2 3 3 2 2 3" xfId="9800" xr:uid="{00000000-0005-0000-0000-000037130000}"/>
    <cellStyle name="Normal 4 2 2 3 3 2 2 4" xfId="17878" xr:uid="{00000000-0005-0000-0000-000037130000}"/>
    <cellStyle name="Normal 4 2 2 3 3 2 3" xfId="5004" xr:uid="{00000000-0005-0000-0000-00003E0C0000}"/>
    <cellStyle name="Normal 4 2 2 3 3 2 3 2" xfId="11391" xr:uid="{00000000-0005-0000-0000-000039130000}"/>
    <cellStyle name="Normal 4 2 2 3 3 2 3 3" xfId="19469" xr:uid="{00000000-0005-0000-0000-000039130000}"/>
    <cellStyle name="Normal 4 2 2 3 3 2 4" xfId="8205" xr:uid="{00000000-0005-0000-0000-00003A130000}"/>
    <cellStyle name="Normal 4 2 2 3 3 2 4 2" xfId="16283" xr:uid="{00000000-0005-0000-0000-00003A130000}"/>
    <cellStyle name="Normal 4 2 2 3 3 2 5" xfId="12543" xr:uid="{00000000-0005-0000-0000-00003B130000}"/>
    <cellStyle name="Normal 4 2 2 3 3 2 5 2" xfId="20611" xr:uid="{00000000-0005-0000-0000-00003B130000}"/>
    <cellStyle name="Normal 4 2 2 3 3 2 6" xfId="6595" xr:uid="{00000000-0005-0000-0000-000036130000}"/>
    <cellStyle name="Normal 4 2 2 3 3 2 7" xfId="14675" xr:uid="{00000000-0005-0000-0000-000036130000}"/>
    <cellStyle name="Normal 4 2 2 3 3 3" xfId="2218" xr:uid="{00000000-0005-0000-0000-00003F0C0000}"/>
    <cellStyle name="Normal 4 2 2 3 3 3 2" xfId="3868" xr:uid="{00000000-0005-0000-0000-0000400C0000}"/>
    <cellStyle name="Normal 4 2 2 3 3 3 2 2" xfId="10327" xr:uid="{00000000-0005-0000-0000-00003D130000}"/>
    <cellStyle name="Normal 4 2 2 3 3 3 2 3" xfId="18405" xr:uid="{00000000-0005-0000-0000-00003D130000}"/>
    <cellStyle name="Normal 4 2 2 3 3 3 3" xfId="5531" xr:uid="{00000000-0005-0000-0000-0000410C0000}"/>
    <cellStyle name="Normal 4 2 2 3 3 3 3 2" xfId="11918" xr:uid="{00000000-0005-0000-0000-00003E130000}"/>
    <cellStyle name="Normal 4 2 2 3 3 3 3 3" xfId="19996" xr:uid="{00000000-0005-0000-0000-00003E130000}"/>
    <cellStyle name="Normal 4 2 2 3 3 3 4" xfId="8732" xr:uid="{00000000-0005-0000-0000-00003F130000}"/>
    <cellStyle name="Normal 4 2 2 3 3 3 4 2" xfId="16810" xr:uid="{00000000-0005-0000-0000-00003F130000}"/>
    <cellStyle name="Normal 4 2 2 3 3 3 5" xfId="13176" xr:uid="{00000000-0005-0000-0000-000040130000}"/>
    <cellStyle name="Normal 4 2 2 3 3 3 5 2" xfId="21213" xr:uid="{00000000-0005-0000-0000-000040130000}"/>
    <cellStyle name="Normal 4 2 2 3 3 3 6" xfId="7122" xr:uid="{00000000-0005-0000-0000-00003C130000}"/>
    <cellStyle name="Normal 4 2 2 3 3 3 7" xfId="15202" xr:uid="{00000000-0005-0000-0000-00003C130000}"/>
    <cellStyle name="Normal 4 2 2 3 3 4" xfId="2800" xr:uid="{00000000-0005-0000-0000-0000420C0000}"/>
    <cellStyle name="Normal 4 2 2 3 3 4 2" xfId="13174" xr:uid="{00000000-0005-0000-0000-000042130000}"/>
    <cellStyle name="Normal 4 2 2 3 3 4 2 2" xfId="21211" xr:uid="{00000000-0005-0000-0000-000042130000}"/>
    <cellStyle name="Normal 4 2 2 3 3 4 3" xfId="9289" xr:uid="{00000000-0005-0000-0000-000041130000}"/>
    <cellStyle name="Normal 4 2 2 3 3 4 4" xfId="17367" xr:uid="{00000000-0005-0000-0000-000041130000}"/>
    <cellStyle name="Normal 4 2 2 3 3 5" xfId="4477" xr:uid="{00000000-0005-0000-0000-0000430C0000}"/>
    <cellStyle name="Normal 4 2 2 3 3 5 2" xfId="10864" xr:uid="{00000000-0005-0000-0000-000043130000}"/>
    <cellStyle name="Normal 4 2 2 3 3 5 3" xfId="18942" xr:uid="{00000000-0005-0000-0000-000043130000}"/>
    <cellStyle name="Normal 4 2 2 3 3 6" xfId="7678" xr:uid="{00000000-0005-0000-0000-000044130000}"/>
    <cellStyle name="Normal 4 2 2 3 3 6 2" xfId="15756" xr:uid="{00000000-0005-0000-0000-000044130000}"/>
    <cellStyle name="Normal 4 2 2 3 3 7" xfId="12402" xr:uid="{00000000-0005-0000-0000-000045130000}"/>
    <cellStyle name="Normal 4 2 2 3 3 7 2" xfId="20473" xr:uid="{00000000-0005-0000-0000-000045130000}"/>
    <cellStyle name="Normal 4 2 2 3 3 8" xfId="6068" xr:uid="{00000000-0005-0000-0000-000035130000}"/>
    <cellStyle name="Normal 4 2 2 3 3 9" xfId="14148" xr:uid="{00000000-0005-0000-0000-000035130000}"/>
    <cellStyle name="Normal 4 2 2 3 4" xfId="1443" xr:uid="{00000000-0005-0000-0000-0000440C0000}"/>
    <cellStyle name="Normal 4 2 2 3 4 2" xfId="3092" xr:uid="{00000000-0005-0000-0000-0000450C0000}"/>
    <cellStyle name="Normal 4 2 2 3 4 2 2" xfId="13177" xr:uid="{00000000-0005-0000-0000-000048130000}"/>
    <cellStyle name="Normal 4 2 2 3 4 2 2 2" xfId="21214" xr:uid="{00000000-0005-0000-0000-000048130000}"/>
    <cellStyle name="Normal 4 2 2 3 4 2 3" xfId="9551" xr:uid="{00000000-0005-0000-0000-000047130000}"/>
    <cellStyle name="Normal 4 2 2 3 4 2 4" xfId="17629" xr:uid="{00000000-0005-0000-0000-000047130000}"/>
    <cellStyle name="Normal 4 2 2 3 4 3" xfId="4755" xr:uid="{00000000-0005-0000-0000-0000460C0000}"/>
    <cellStyle name="Normal 4 2 2 3 4 3 2" xfId="11142" xr:uid="{00000000-0005-0000-0000-000049130000}"/>
    <cellStyle name="Normal 4 2 2 3 4 3 3" xfId="19220" xr:uid="{00000000-0005-0000-0000-000049130000}"/>
    <cellStyle name="Normal 4 2 2 3 4 4" xfId="7956" xr:uid="{00000000-0005-0000-0000-00004A130000}"/>
    <cellStyle name="Normal 4 2 2 3 4 4 2" xfId="16034" xr:uid="{00000000-0005-0000-0000-00004A130000}"/>
    <cellStyle name="Normal 4 2 2 3 4 5" xfId="12541" xr:uid="{00000000-0005-0000-0000-00004B130000}"/>
    <cellStyle name="Normal 4 2 2 3 4 5 2" xfId="20609" xr:uid="{00000000-0005-0000-0000-00004B130000}"/>
    <cellStyle name="Normal 4 2 2 3 4 6" xfId="6346" xr:uid="{00000000-0005-0000-0000-000046130000}"/>
    <cellStyle name="Normal 4 2 2 3 4 7" xfId="14426" xr:uid="{00000000-0005-0000-0000-000046130000}"/>
    <cellStyle name="Normal 4 2 2 3 5" xfId="1969" xr:uid="{00000000-0005-0000-0000-0000470C0000}"/>
    <cellStyle name="Normal 4 2 2 3 5 2" xfId="3619" xr:uid="{00000000-0005-0000-0000-0000480C0000}"/>
    <cellStyle name="Normal 4 2 2 3 5 2 2" xfId="10078" xr:uid="{00000000-0005-0000-0000-00004D130000}"/>
    <cellStyle name="Normal 4 2 2 3 5 2 3" xfId="18156" xr:uid="{00000000-0005-0000-0000-00004D130000}"/>
    <cellStyle name="Normal 4 2 2 3 5 3" xfId="5282" xr:uid="{00000000-0005-0000-0000-0000490C0000}"/>
    <cellStyle name="Normal 4 2 2 3 5 3 2" xfId="11669" xr:uid="{00000000-0005-0000-0000-00004E130000}"/>
    <cellStyle name="Normal 4 2 2 3 5 3 3" xfId="19747" xr:uid="{00000000-0005-0000-0000-00004E130000}"/>
    <cellStyle name="Normal 4 2 2 3 5 4" xfId="8483" xr:uid="{00000000-0005-0000-0000-00004F130000}"/>
    <cellStyle name="Normal 4 2 2 3 5 4 2" xfId="16561" xr:uid="{00000000-0005-0000-0000-00004F130000}"/>
    <cellStyle name="Normal 4 2 2 3 5 5" xfId="13178" xr:uid="{00000000-0005-0000-0000-000050130000}"/>
    <cellStyle name="Normal 4 2 2 3 5 5 2" xfId="21215" xr:uid="{00000000-0005-0000-0000-000050130000}"/>
    <cellStyle name="Normal 4 2 2 3 5 6" xfId="6873" xr:uid="{00000000-0005-0000-0000-00004C130000}"/>
    <cellStyle name="Normal 4 2 2 3 5 7" xfId="14953" xr:uid="{00000000-0005-0000-0000-00004C130000}"/>
    <cellStyle name="Normal 4 2 2 3 6" xfId="2564" xr:uid="{00000000-0005-0000-0000-00004A0C0000}"/>
    <cellStyle name="Normal 4 2 2 3 6 2" xfId="12751" xr:uid="{00000000-0005-0000-0000-000052130000}"/>
    <cellStyle name="Normal 4 2 2 3 6 2 2" xfId="20812" xr:uid="{00000000-0005-0000-0000-000052130000}"/>
    <cellStyle name="Normal 4 2 2 3 6 3" xfId="9074" xr:uid="{00000000-0005-0000-0000-000051130000}"/>
    <cellStyle name="Normal 4 2 2 3 6 4" xfId="17152" xr:uid="{00000000-0005-0000-0000-000051130000}"/>
    <cellStyle name="Normal 4 2 2 3 7" xfId="4228" xr:uid="{00000000-0005-0000-0000-00004B0C0000}"/>
    <cellStyle name="Normal 4 2 2 3 7 2" xfId="10615" xr:uid="{00000000-0005-0000-0000-000053130000}"/>
    <cellStyle name="Normal 4 2 2 3 7 3" xfId="18693" xr:uid="{00000000-0005-0000-0000-000053130000}"/>
    <cellStyle name="Normal 4 2 2 3 8" xfId="7429" xr:uid="{00000000-0005-0000-0000-000054130000}"/>
    <cellStyle name="Normal 4 2 2 3 8 2" xfId="15507" xr:uid="{00000000-0005-0000-0000-000054130000}"/>
    <cellStyle name="Normal 4 2 2 3 9" xfId="12266" xr:uid="{00000000-0005-0000-0000-000055130000}"/>
    <cellStyle name="Normal 4 2 2 3 9 2" xfId="20340" xr:uid="{00000000-0005-0000-0000-000055130000}"/>
    <cellStyle name="Normal 4 2 2 4" xfId="560" xr:uid="{00000000-0005-0000-0000-000030020000}"/>
    <cellStyle name="Normal 4 2 2 4 10" xfId="13660" xr:uid="{00000000-0005-0000-0000-000057130000}"/>
    <cellStyle name="Normal 4 2 2 4 10 2" xfId="21657" xr:uid="{00000000-0005-0000-0000-000057130000}"/>
    <cellStyle name="Normal 4 2 2 4 11" xfId="5820" xr:uid="{00000000-0005-0000-0000-000056130000}"/>
    <cellStyle name="Normal 4 2 2 4 12" xfId="13900" xr:uid="{00000000-0005-0000-0000-000056130000}"/>
    <cellStyle name="Normal 4 2 2 4 2" xfId="561" xr:uid="{00000000-0005-0000-0000-000031020000}"/>
    <cellStyle name="Normal 4 2 2 4 2 10" xfId="5949" xr:uid="{00000000-0005-0000-0000-000058130000}"/>
    <cellStyle name="Normal 4 2 2 4 2 11" xfId="14029" xr:uid="{00000000-0005-0000-0000-000058130000}"/>
    <cellStyle name="Normal 4 2 2 4 2 2" xfId="1174" xr:uid="{00000000-0005-0000-0000-00004E0C0000}"/>
    <cellStyle name="Normal 4 2 2 4 2 2 2" xfId="1832" xr:uid="{00000000-0005-0000-0000-00004F0C0000}"/>
    <cellStyle name="Normal 4 2 2 4 2 2 2 2" xfId="3482" xr:uid="{00000000-0005-0000-0000-0000500C0000}"/>
    <cellStyle name="Normal 4 2 2 4 2 2 2 2 2" xfId="9941" xr:uid="{00000000-0005-0000-0000-00005B130000}"/>
    <cellStyle name="Normal 4 2 2 4 2 2 2 2 3" xfId="18019" xr:uid="{00000000-0005-0000-0000-00005B130000}"/>
    <cellStyle name="Normal 4 2 2 4 2 2 2 3" xfId="5145" xr:uid="{00000000-0005-0000-0000-0000510C0000}"/>
    <cellStyle name="Normal 4 2 2 4 2 2 2 3 2" xfId="11532" xr:uid="{00000000-0005-0000-0000-00005C130000}"/>
    <cellStyle name="Normal 4 2 2 4 2 2 2 3 3" xfId="19610" xr:uid="{00000000-0005-0000-0000-00005C130000}"/>
    <cellStyle name="Normal 4 2 2 4 2 2 2 4" xfId="8346" xr:uid="{00000000-0005-0000-0000-00005D130000}"/>
    <cellStyle name="Normal 4 2 2 4 2 2 2 4 2" xfId="16424" xr:uid="{00000000-0005-0000-0000-00005D130000}"/>
    <cellStyle name="Normal 4 2 2 4 2 2 2 5" xfId="13180" xr:uid="{00000000-0005-0000-0000-00005E130000}"/>
    <cellStyle name="Normal 4 2 2 4 2 2 2 5 2" xfId="21217" xr:uid="{00000000-0005-0000-0000-00005E130000}"/>
    <cellStyle name="Normal 4 2 2 4 2 2 2 6" xfId="6736" xr:uid="{00000000-0005-0000-0000-00005A130000}"/>
    <cellStyle name="Normal 4 2 2 4 2 2 2 7" xfId="14816" xr:uid="{00000000-0005-0000-0000-00005A130000}"/>
    <cellStyle name="Normal 4 2 2 4 2 2 3" xfId="2359" xr:uid="{00000000-0005-0000-0000-0000520C0000}"/>
    <cellStyle name="Normal 4 2 2 4 2 2 3 2" xfId="4009" xr:uid="{00000000-0005-0000-0000-0000530C0000}"/>
    <cellStyle name="Normal 4 2 2 4 2 2 3 2 2" xfId="10468" xr:uid="{00000000-0005-0000-0000-000060130000}"/>
    <cellStyle name="Normal 4 2 2 4 2 2 3 2 3" xfId="18546" xr:uid="{00000000-0005-0000-0000-000060130000}"/>
    <cellStyle name="Normal 4 2 2 4 2 2 3 3" xfId="5672" xr:uid="{00000000-0005-0000-0000-0000540C0000}"/>
    <cellStyle name="Normal 4 2 2 4 2 2 3 3 2" xfId="12059" xr:uid="{00000000-0005-0000-0000-000061130000}"/>
    <cellStyle name="Normal 4 2 2 4 2 2 3 3 3" xfId="20137" xr:uid="{00000000-0005-0000-0000-000061130000}"/>
    <cellStyle name="Normal 4 2 2 4 2 2 3 4" xfId="8873" xr:uid="{00000000-0005-0000-0000-000062130000}"/>
    <cellStyle name="Normal 4 2 2 4 2 2 3 4 2" xfId="16951" xr:uid="{00000000-0005-0000-0000-000062130000}"/>
    <cellStyle name="Normal 4 2 2 4 2 2 3 5" xfId="7263" xr:uid="{00000000-0005-0000-0000-00005F130000}"/>
    <cellStyle name="Normal 4 2 2 4 2 2 3 6" xfId="15343" xr:uid="{00000000-0005-0000-0000-00005F130000}"/>
    <cellStyle name="Normal 4 2 2 4 2 2 4" xfId="2925" xr:uid="{00000000-0005-0000-0000-0000550C0000}"/>
    <cellStyle name="Normal 4 2 2 4 2 2 4 2" xfId="9414" xr:uid="{00000000-0005-0000-0000-000063130000}"/>
    <cellStyle name="Normal 4 2 2 4 2 2 4 3" xfId="17492" xr:uid="{00000000-0005-0000-0000-000063130000}"/>
    <cellStyle name="Normal 4 2 2 4 2 2 5" xfId="4618" xr:uid="{00000000-0005-0000-0000-0000560C0000}"/>
    <cellStyle name="Normal 4 2 2 4 2 2 5 2" xfId="11005" xr:uid="{00000000-0005-0000-0000-000064130000}"/>
    <cellStyle name="Normal 4 2 2 4 2 2 5 3" xfId="19083" xr:uid="{00000000-0005-0000-0000-000064130000}"/>
    <cellStyle name="Normal 4 2 2 4 2 2 6" xfId="7819" xr:uid="{00000000-0005-0000-0000-000065130000}"/>
    <cellStyle name="Normal 4 2 2 4 2 2 6 2" xfId="15897" xr:uid="{00000000-0005-0000-0000-000065130000}"/>
    <cellStyle name="Normal 4 2 2 4 2 2 7" xfId="12545" xr:uid="{00000000-0005-0000-0000-000066130000}"/>
    <cellStyle name="Normal 4 2 2 4 2 2 7 2" xfId="20613" xr:uid="{00000000-0005-0000-0000-000066130000}"/>
    <cellStyle name="Normal 4 2 2 4 2 2 8" xfId="6209" xr:uid="{00000000-0005-0000-0000-000059130000}"/>
    <cellStyle name="Normal 4 2 2 4 2 2 9" xfId="14289" xr:uid="{00000000-0005-0000-0000-000059130000}"/>
    <cellStyle name="Normal 4 2 2 4 2 3" xfId="1573" xr:uid="{00000000-0005-0000-0000-0000570C0000}"/>
    <cellStyle name="Normal 4 2 2 4 2 3 2" xfId="3222" xr:uid="{00000000-0005-0000-0000-0000580C0000}"/>
    <cellStyle name="Normal 4 2 2 4 2 3 2 2" xfId="9681" xr:uid="{00000000-0005-0000-0000-000068130000}"/>
    <cellStyle name="Normal 4 2 2 4 2 3 2 3" xfId="17759" xr:uid="{00000000-0005-0000-0000-000068130000}"/>
    <cellStyle name="Normal 4 2 2 4 2 3 3" xfId="4885" xr:uid="{00000000-0005-0000-0000-0000590C0000}"/>
    <cellStyle name="Normal 4 2 2 4 2 3 3 2" xfId="11272" xr:uid="{00000000-0005-0000-0000-000069130000}"/>
    <cellStyle name="Normal 4 2 2 4 2 3 3 3" xfId="19350" xr:uid="{00000000-0005-0000-0000-000069130000}"/>
    <cellStyle name="Normal 4 2 2 4 2 3 4" xfId="8086" xr:uid="{00000000-0005-0000-0000-00006A130000}"/>
    <cellStyle name="Normal 4 2 2 4 2 3 4 2" xfId="16164" xr:uid="{00000000-0005-0000-0000-00006A130000}"/>
    <cellStyle name="Normal 4 2 2 4 2 3 5" xfId="13181" xr:uid="{00000000-0005-0000-0000-00006B130000}"/>
    <cellStyle name="Normal 4 2 2 4 2 3 5 2" xfId="21218" xr:uid="{00000000-0005-0000-0000-00006B130000}"/>
    <cellStyle name="Normal 4 2 2 4 2 3 6" xfId="6476" xr:uid="{00000000-0005-0000-0000-000067130000}"/>
    <cellStyle name="Normal 4 2 2 4 2 3 7" xfId="14556" xr:uid="{00000000-0005-0000-0000-000067130000}"/>
    <cellStyle name="Normal 4 2 2 4 2 4" xfId="2099" xr:uid="{00000000-0005-0000-0000-00005A0C0000}"/>
    <cellStyle name="Normal 4 2 2 4 2 4 2" xfId="3749" xr:uid="{00000000-0005-0000-0000-00005B0C0000}"/>
    <cellStyle name="Normal 4 2 2 4 2 4 2 2" xfId="10208" xr:uid="{00000000-0005-0000-0000-00006D130000}"/>
    <cellStyle name="Normal 4 2 2 4 2 4 2 3" xfId="18286" xr:uid="{00000000-0005-0000-0000-00006D130000}"/>
    <cellStyle name="Normal 4 2 2 4 2 4 3" xfId="5412" xr:uid="{00000000-0005-0000-0000-00005C0C0000}"/>
    <cellStyle name="Normal 4 2 2 4 2 4 3 2" xfId="11799" xr:uid="{00000000-0005-0000-0000-00006E130000}"/>
    <cellStyle name="Normal 4 2 2 4 2 4 3 3" xfId="19877" xr:uid="{00000000-0005-0000-0000-00006E130000}"/>
    <cellStyle name="Normal 4 2 2 4 2 4 4" xfId="8613" xr:uid="{00000000-0005-0000-0000-00006F130000}"/>
    <cellStyle name="Normal 4 2 2 4 2 4 4 2" xfId="16691" xr:uid="{00000000-0005-0000-0000-00006F130000}"/>
    <cellStyle name="Normal 4 2 2 4 2 4 5" xfId="13179" xr:uid="{00000000-0005-0000-0000-000070130000}"/>
    <cellStyle name="Normal 4 2 2 4 2 4 5 2" xfId="21216" xr:uid="{00000000-0005-0000-0000-000070130000}"/>
    <cellStyle name="Normal 4 2 2 4 2 4 6" xfId="7003" xr:uid="{00000000-0005-0000-0000-00006C130000}"/>
    <cellStyle name="Normal 4 2 2 4 2 4 7" xfId="15083" xr:uid="{00000000-0005-0000-0000-00006C130000}"/>
    <cellStyle name="Normal 4 2 2 4 2 5" xfId="2567" xr:uid="{00000000-0005-0000-0000-00005D0C0000}"/>
    <cellStyle name="Normal 4 2 2 4 2 5 2" xfId="9077" xr:uid="{00000000-0005-0000-0000-000071130000}"/>
    <cellStyle name="Normal 4 2 2 4 2 5 3" xfId="17155" xr:uid="{00000000-0005-0000-0000-000071130000}"/>
    <cellStyle name="Normal 4 2 2 4 2 6" xfId="4358" xr:uid="{00000000-0005-0000-0000-00005E0C0000}"/>
    <cellStyle name="Normal 4 2 2 4 2 6 2" xfId="10745" xr:uid="{00000000-0005-0000-0000-000072130000}"/>
    <cellStyle name="Normal 4 2 2 4 2 6 3" xfId="18823" xr:uid="{00000000-0005-0000-0000-000072130000}"/>
    <cellStyle name="Normal 4 2 2 4 2 7" xfId="7559" xr:uid="{00000000-0005-0000-0000-000073130000}"/>
    <cellStyle name="Normal 4 2 2 4 2 7 2" xfId="15637" xr:uid="{00000000-0005-0000-0000-000073130000}"/>
    <cellStyle name="Normal 4 2 2 4 2 8" xfId="12269" xr:uid="{00000000-0005-0000-0000-000074130000}"/>
    <cellStyle name="Normal 4 2 2 4 2 8 2" xfId="20343" xr:uid="{00000000-0005-0000-0000-000074130000}"/>
    <cellStyle name="Normal 4 2 2 4 2 9" xfId="13661" xr:uid="{00000000-0005-0000-0000-000075130000}"/>
    <cellStyle name="Normal 4 2 2 4 2 9 2" xfId="21658" xr:uid="{00000000-0005-0000-0000-000075130000}"/>
    <cellStyle name="Normal 4 2 2 4 3" xfId="1038" xr:uid="{00000000-0005-0000-0000-00005F0C0000}"/>
    <cellStyle name="Normal 4 2 2 4 3 2" xfId="1692" xr:uid="{00000000-0005-0000-0000-0000600C0000}"/>
    <cellStyle name="Normal 4 2 2 4 3 2 2" xfId="3342" xr:uid="{00000000-0005-0000-0000-0000610C0000}"/>
    <cellStyle name="Normal 4 2 2 4 3 2 2 2" xfId="9801" xr:uid="{00000000-0005-0000-0000-000078130000}"/>
    <cellStyle name="Normal 4 2 2 4 3 2 2 3" xfId="17879" xr:uid="{00000000-0005-0000-0000-000078130000}"/>
    <cellStyle name="Normal 4 2 2 4 3 2 3" xfId="5005" xr:uid="{00000000-0005-0000-0000-0000620C0000}"/>
    <cellStyle name="Normal 4 2 2 4 3 2 3 2" xfId="11392" xr:uid="{00000000-0005-0000-0000-000079130000}"/>
    <cellStyle name="Normal 4 2 2 4 3 2 3 3" xfId="19470" xr:uid="{00000000-0005-0000-0000-000079130000}"/>
    <cellStyle name="Normal 4 2 2 4 3 2 4" xfId="8206" xr:uid="{00000000-0005-0000-0000-00007A130000}"/>
    <cellStyle name="Normal 4 2 2 4 3 2 4 2" xfId="16284" xr:uid="{00000000-0005-0000-0000-00007A130000}"/>
    <cellStyle name="Normal 4 2 2 4 3 2 5" xfId="13182" xr:uid="{00000000-0005-0000-0000-00007B130000}"/>
    <cellStyle name="Normal 4 2 2 4 3 2 5 2" xfId="21219" xr:uid="{00000000-0005-0000-0000-00007B130000}"/>
    <cellStyle name="Normal 4 2 2 4 3 2 6" xfId="6596" xr:uid="{00000000-0005-0000-0000-000077130000}"/>
    <cellStyle name="Normal 4 2 2 4 3 2 7" xfId="14676" xr:uid="{00000000-0005-0000-0000-000077130000}"/>
    <cellStyle name="Normal 4 2 2 4 3 3" xfId="2219" xr:uid="{00000000-0005-0000-0000-0000630C0000}"/>
    <cellStyle name="Normal 4 2 2 4 3 3 2" xfId="3869" xr:uid="{00000000-0005-0000-0000-0000640C0000}"/>
    <cellStyle name="Normal 4 2 2 4 3 3 2 2" xfId="10328" xr:uid="{00000000-0005-0000-0000-00007D130000}"/>
    <cellStyle name="Normal 4 2 2 4 3 3 2 3" xfId="18406" xr:uid="{00000000-0005-0000-0000-00007D130000}"/>
    <cellStyle name="Normal 4 2 2 4 3 3 3" xfId="5532" xr:uid="{00000000-0005-0000-0000-0000650C0000}"/>
    <cellStyle name="Normal 4 2 2 4 3 3 3 2" xfId="11919" xr:uid="{00000000-0005-0000-0000-00007E130000}"/>
    <cellStyle name="Normal 4 2 2 4 3 3 3 3" xfId="19997" xr:uid="{00000000-0005-0000-0000-00007E130000}"/>
    <cellStyle name="Normal 4 2 2 4 3 3 4" xfId="8733" xr:uid="{00000000-0005-0000-0000-00007F130000}"/>
    <cellStyle name="Normal 4 2 2 4 3 3 4 2" xfId="16811" xr:uid="{00000000-0005-0000-0000-00007F130000}"/>
    <cellStyle name="Normal 4 2 2 4 3 3 5" xfId="7123" xr:uid="{00000000-0005-0000-0000-00007C130000}"/>
    <cellStyle name="Normal 4 2 2 4 3 3 6" xfId="15203" xr:uid="{00000000-0005-0000-0000-00007C130000}"/>
    <cellStyle name="Normal 4 2 2 4 3 4" xfId="2801" xr:uid="{00000000-0005-0000-0000-0000660C0000}"/>
    <cellStyle name="Normal 4 2 2 4 3 4 2" xfId="9290" xr:uid="{00000000-0005-0000-0000-000080130000}"/>
    <cellStyle name="Normal 4 2 2 4 3 4 3" xfId="17368" xr:uid="{00000000-0005-0000-0000-000080130000}"/>
    <cellStyle name="Normal 4 2 2 4 3 5" xfId="4478" xr:uid="{00000000-0005-0000-0000-0000670C0000}"/>
    <cellStyle name="Normal 4 2 2 4 3 5 2" xfId="10865" xr:uid="{00000000-0005-0000-0000-000081130000}"/>
    <cellStyle name="Normal 4 2 2 4 3 5 3" xfId="18943" xr:uid="{00000000-0005-0000-0000-000081130000}"/>
    <cellStyle name="Normal 4 2 2 4 3 6" xfId="7679" xr:uid="{00000000-0005-0000-0000-000082130000}"/>
    <cellStyle name="Normal 4 2 2 4 3 6 2" xfId="15757" xr:uid="{00000000-0005-0000-0000-000082130000}"/>
    <cellStyle name="Normal 4 2 2 4 3 7" xfId="12544" xr:uid="{00000000-0005-0000-0000-000083130000}"/>
    <cellStyle name="Normal 4 2 2 4 3 7 2" xfId="20612" xr:uid="{00000000-0005-0000-0000-000083130000}"/>
    <cellStyle name="Normal 4 2 2 4 3 8" xfId="6069" xr:uid="{00000000-0005-0000-0000-000076130000}"/>
    <cellStyle name="Normal 4 2 2 4 3 9" xfId="14149" xr:uid="{00000000-0005-0000-0000-000076130000}"/>
    <cellStyle name="Normal 4 2 2 4 4" xfId="1444" xr:uid="{00000000-0005-0000-0000-0000680C0000}"/>
    <cellStyle name="Normal 4 2 2 4 4 2" xfId="3093" xr:uid="{00000000-0005-0000-0000-0000690C0000}"/>
    <cellStyle name="Normal 4 2 2 4 4 2 2" xfId="9552" xr:uid="{00000000-0005-0000-0000-000085130000}"/>
    <cellStyle name="Normal 4 2 2 4 4 2 3" xfId="17630" xr:uid="{00000000-0005-0000-0000-000085130000}"/>
    <cellStyle name="Normal 4 2 2 4 4 3" xfId="4756" xr:uid="{00000000-0005-0000-0000-00006A0C0000}"/>
    <cellStyle name="Normal 4 2 2 4 4 3 2" xfId="11143" xr:uid="{00000000-0005-0000-0000-000086130000}"/>
    <cellStyle name="Normal 4 2 2 4 4 3 3" xfId="19221" xr:uid="{00000000-0005-0000-0000-000086130000}"/>
    <cellStyle name="Normal 4 2 2 4 4 4" xfId="7957" xr:uid="{00000000-0005-0000-0000-000087130000}"/>
    <cellStyle name="Normal 4 2 2 4 4 4 2" xfId="16035" xr:uid="{00000000-0005-0000-0000-000087130000}"/>
    <cellStyle name="Normal 4 2 2 4 4 5" xfId="13183" xr:uid="{00000000-0005-0000-0000-000088130000}"/>
    <cellStyle name="Normal 4 2 2 4 4 5 2" xfId="21220" xr:uid="{00000000-0005-0000-0000-000088130000}"/>
    <cellStyle name="Normal 4 2 2 4 4 6" xfId="6347" xr:uid="{00000000-0005-0000-0000-000084130000}"/>
    <cellStyle name="Normal 4 2 2 4 4 7" xfId="14427" xr:uid="{00000000-0005-0000-0000-000084130000}"/>
    <cellStyle name="Normal 4 2 2 4 5" xfId="1970" xr:uid="{00000000-0005-0000-0000-00006B0C0000}"/>
    <cellStyle name="Normal 4 2 2 4 5 2" xfId="3620" xr:uid="{00000000-0005-0000-0000-00006C0C0000}"/>
    <cellStyle name="Normal 4 2 2 4 5 2 2" xfId="10079" xr:uid="{00000000-0005-0000-0000-00008A130000}"/>
    <cellStyle name="Normal 4 2 2 4 5 2 3" xfId="18157" xr:uid="{00000000-0005-0000-0000-00008A130000}"/>
    <cellStyle name="Normal 4 2 2 4 5 3" xfId="5283" xr:uid="{00000000-0005-0000-0000-00006D0C0000}"/>
    <cellStyle name="Normal 4 2 2 4 5 3 2" xfId="11670" xr:uid="{00000000-0005-0000-0000-00008B130000}"/>
    <cellStyle name="Normal 4 2 2 4 5 3 3" xfId="19748" xr:uid="{00000000-0005-0000-0000-00008B130000}"/>
    <cellStyle name="Normal 4 2 2 4 5 4" xfId="8484" xr:uid="{00000000-0005-0000-0000-00008C130000}"/>
    <cellStyle name="Normal 4 2 2 4 5 4 2" xfId="16562" xr:uid="{00000000-0005-0000-0000-00008C130000}"/>
    <cellStyle name="Normal 4 2 2 4 5 5" xfId="12752" xr:uid="{00000000-0005-0000-0000-00008D130000}"/>
    <cellStyle name="Normal 4 2 2 4 5 5 2" xfId="20813" xr:uid="{00000000-0005-0000-0000-00008D130000}"/>
    <cellStyle name="Normal 4 2 2 4 5 6" xfId="6874" xr:uid="{00000000-0005-0000-0000-000089130000}"/>
    <cellStyle name="Normal 4 2 2 4 5 7" xfId="14954" xr:uid="{00000000-0005-0000-0000-000089130000}"/>
    <cellStyle name="Normal 4 2 2 4 6" xfId="2566" xr:uid="{00000000-0005-0000-0000-00006E0C0000}"/>
    <cellStyle name="Normal 4 2 2 4 6 2" xfId="9076" xr:uid="{00000000-0005-0000-0000-00008E130000}"/>
    <cellStyle name="Normal 4 2 2 4 6 3" xfId="17154" xr:uid="{00000000-0005-0000-0000-00008E130000}"/>
    <cellStyle name="Normal 4 2 2 4 7" xfId="4229" xr:uid="{00000000-0005-0000-0000-00006F0C0000}"/>
    <cellStyle name="Normal 4 2 2 4 7 2" xfId="10616" xr:uid="{00000000-0005-0000-0000-00008F130000}"/>
    <cellStyle name="Normal 4 2 2 4 7 3" xfId="18694" xr:uid="{00000000-0005-0000-0000-00008F130000}"/>
    <cellStyle name="Normal 4 2 2 4 8" xfId="7430" xr:uid="{00000000-0005-0000-0000-000090130000}"/>
    <cellStyle name="Normal 4 2 2 4 8 2" xfId="15508" xr:uid="{00000000-0005-0000-0000-000090130000}"/>
    <cellStyle name="Normal 4 2 2 4 9" xfId="12268" xr:uid="{00000000-0005-0000-0000-000091130000}"/>
    <cellStyle name="Normal 4 2 2 4 9 2" xfId="20342" xr:uid="{00000000-0005-0000-0000-000091130000}"/>
    <cellStyle name="Normal 4 2 2 5" xfId="562" xr:uid="{00000000-0005-0000-0000-000032020000}"/>
    <cellStyle name="Normal 4 2 2 5 10" xfId="13662" xr:uid="{00000000-0005-0000-0000-000093130000}"/>
    <cellStyle name="Normal 4 2 2 5 10 2" xfId="21659" xr:uid="{00000000-0005-0000-0000-000093130000}"/>
    <cellStyle name="Normal 4 2 2 5 11" xfId="5821" xr:uid="{00000000-0005-0000-0000-000092130000}"/>
    <cellStyle name="Normal 4 2 2 5 12" xfId="13901" xr:uid="{00000000-0005-0000-0000-000092130000}"/>
    <cellStyle name="Normal 4 2 2 5 2" xfId="972" xr:uid="{00000000-0005-0000-0000-0000710C0000}"/>
    <cellStyle name="Normal 4 2 2 5 2 10" xfId="14011" xr:uid="{00000000-0005-0000-0000-000094130000}"/>
    <cellStyle name="Normal 4 2 2 5 2 2" xfId="1175" xr:uid="{00000000-0005-0000-0000-0000720C0000}"/>
    <cellStyle name="Normal 4 2 2 5 2 2 2" xfId="1833" xr:uid="{00000000-0005-0000-0000-0000730C0000}"/>
    <cellStyle name="Normal 4 2 2 5 2 2 2 2" xfId="3483" xr:uid="{00000000-0005-0000-0000-0000740C0000}"/>
    <cellStyle name="Normal 4 2 2 5 2 2 2 2 2" xfId="9942" xr:uid="{00000000-0005-0000-0000-000097130000}"/>
    <cellStyle name="Normal 4 2 2 5 2 2 2 2 3" xfId="18020" xr:uid="{00000000-0005-0000-0000-000097130000}"/>
    <cellStyle name="Normal 4 2 2 5 2 2 2 3" xfId="5146" xr:uid="{00000000-0005-0000-0000-0000750C0000}"/>
    <cellStyle name="Normal 4 2 2 5 2 2 2 3 2" xfId="11533" xr:uid="{00000000-0005-0000-0000-000098130000}"/>
    <cellStyle name="Normal 4 2 2 5 2 2 2 3 3" xfId="19611" xr:uid="{00000000-0005-0000-0000-000098130000}"/>
    <cellStyle name="Normal 4 2 2 5 2 2 2 4" xfId="8347" xr:uid="{00000000-0005-0000-0000-000099130000}"/>
    <cellStyle name="Normal 4 2 2 5 2 2 2 4 2" xfId="16425" xr:uid="{00000000-0005-0000-0000-000099130000}"/>
    <cellStyle name="Normal 4 2 2 5 2 2 2 5" xfId="6737" xr:uid="{00000000-0005-0000-0000-000096130000}"/>
    <cellStyle name="Normal 4 2 2 5 2 2 2 6" xfId="14817" xr:uid="{00000000-0005-0000-0000-000096130000}"/>
    <cellStyle name="Normal 4 2 2 5 2 2 3" xfId="2360" xr:uid="{00000000-0005-0000-0000-0000760C0000}"/>
    <cellStyle name="Normal 4 2 2 5 2 2 3 2" xfId="4010" xr:uid="{00000000-0005-0000-0000-0000770C0000}"/>
    <cellStyle name="Normal 4 2 2 5 2 2 3 2 2" xfId="10469" xr:uid="{00000000-0005-0000-0000-00009B130000}"/>
    <cellStyle name="Normal 4 2 2 5 2 2 3 2 3" xfId="18547" xr:uid="{00000000-0005-0000-0000-00009B130000}"/>
    <cellStyle name="Normal 4 2 2 5 2 2 3 3" xfId="5673" xr:uid="{00000000-0005-0000-0000-0000780C0000}"/>
    <cellStyle name="Normal 4 2 2 5 2 2 3 3 2" xfId="12060" xr:uid="{00000000-0005-0000-0000-00009C130000}"/>
    <cellStyle name="Normal 4 2 2 5 2 2 3 3 3" xfId="20138" xr:uid="{00000000-0005-0000-0000-00009C130000}"/>
    <cellStyle name="Normal 4 2 2 5 2 2 3 4" xfId="8874" xr:uid="{00000000-0005-0000-0000-00009D130000}"/>
    <cellStyle name="Normal 4 2 2 5 2 2 3 4 2" xfId="16952" xr:uid="{00000000-0005-0000-0000-00009D130000}"/>
    <cellStyle name="Normal 4 2 2 5 2 2 3 5" xfId="7264" xr:uid="{00000000-0005-0000-0000-00009A130000}"/>
    <cellStyle name="Normal 4 2 2 5 2 2 3 6" xfId="15344" xr:uid="{00000000-0005-0000-0000-00009A130000}"/>
    <cellStyle name="Normal 4 2 2 5 2 2 4" xfId="2926" xr:uid="{00000000-0005-0000-0000-0000790C0000}"/>
    <cellStyle name="Normal 4 2 2 5 2 2 4 2" xfId="9415" xr:uid="{00000000-0005-0000-0000-00009E130000}"/>
    <cellStyle name="Normal 4 2 2 5 2 2 4 3" xfId="17493" xr:uid="{00000000-0005-0000-0000-00009E130000}"/>
    <cellStyle name="Normal 4 2 2 5 2 2 5" xfId="4619" xr:uid="{00000000-0005-0000-0000-00007A0C0000}"/>
    <cellStyle name="Normal 4 2 2 5 2 2 5 2" xfId="11006" xr:uid="{00000000-0005-0000-0000-00009F130000}"/>
    <cellStyle name="Normal 4 2 2 5 2 2 5 3" xfId="19084" xr:uid="{00000000-0005-0000-0000-00009F130000}"/>
    <cellStyle name="Normal 4 2 2 5 2 2 6" xfId="7820" xr:uid="{00000000-0005-0000-0000-0000A0130000}"/>
    <cellStyle name="Normal 4 2 2 5 2 2 6 2" xfId="15898" xr:uid="{00000000-0005-0000-0000-0000A0130000}"/>
    <cellStyle name="Normal 4 2 2 5 2 2 7" xfId="13184" xr:uid="{00000000-0005-0000-0000-0000A1130000}"/>
    <cellStyle name="Normal 4 2 2 5 2 2 7 2" xfId="21221" xr:uid="{00000000-0005-0000-0000-0000A1130000}"/>
    <cellStyle name="Normal 4 2 2 5 2 2 8" xfId="6210" xr:uid="{00000000-0005-0000-0000-000095130000}"/>
    <cellStyle name="Normal 4 2 2 5 2 2 9" xfId="14290" xr:uid="{00000000-0005-0000-0000-000095130000}"/>
    <cellStyle name="Normal 4 2 2 5 2 3" xfId="1555" xr:uid="{00000000-0005-0000-0000-00007B0C0000}"/>
    <cellStyle name="Normal 4 2 2 5 2 3 2" xfId="3204" xr:uid="{00000000-0005-0000-0000-00007C0C0000}"/>
    <cellStyle name="Normal 4 2 2 5 2 3 2 2" xfId="9663" xr:uid="{00000000-0005-0000-0000-0000A3130000}"/>
    <cellStyle name="Normal 4 2 2 5 2 3 2 3" xfId="17741" xr:uid="{00000000-0005-0000-0000-0000A3130000}"/>
    <cellStyle name="Normal 4 2 2 5 2 3 3" xfId="4867" xr:uid="{00000000-0005-0000-0000-00007D0C0000}"/>
    <cellStyle name="Normal 4 2 2 5 2 3 3 2" xfId="11254" xr:uid="{00000000-0005-0000-0000-0000A4130000}"/>
    <cellStyle name="Normal 4 2 2 5 2 3 3 3" xfId="19332" xr:uid="{00000000-0005-0000-0000-0000A4130000}"/>
    <cellStyle name="Normal 4 2 2 5 2 3 4" xfId="8068" xr:uid="{00000000-0005-0000-0000-0000A5130000}"/>
    <cellStyle name="Normal 4 2 2 5 2 3 4 2" xfId="16146" xr:uid="{00000000-0005-0000-0000-0000A5130000}"/>
    <cellStyle name="Normal 4 2 2 5 2 3 5" xfId="6458" xr:uid="{00000000-0005-0000-0000-0000A2130000}"/>
    <cellStyle name="Normal 4 2 2 5 2 3 6" xfId="14538" xr:uid="{00000000-0005-0000-0000-0000A2130000}"/>
    <cellStyle name="Normal 4 2 2 5 2 4" xfId="2081" xr:uid="{00000000-0005-0000-0000-00007E0C0000}"/>
    <cellStyle name="Normal 4 2 2 5 2 4 2" xfId="3731" xr:uid="{00000000-0005-0000-0000-00007F0C0000}"/>
    <cellStyle name="Normal 4 2 2 5 2 4 2 2" xfId="10190" xr:uid="{00000000-0005-0000-0000-0000A7130000}"/>
    <cellStyle name="Normal 4 2 2 5 2 4 2 3" xfId="18268" xr:uid="{00000000-0005-0000-0000-0000A7130000}"/>
    <cellStyle name="Normal 4 2 2 5 2 4 3" xfId="5394" xr:uid="{00000000-0005-0000-0000-0000800C0000}"/>
    <cellStyle name="Normal 4 2 2 5 2 4 3 2" xfId="11781" xr:uid="{00000000-0005-0000-0000-0000A8130000}"/>
    <cellStyle name="Normal 4 2 2 5 2 4 3 3" xfId="19859" xr:uid="{00000000-0005-0000-0000-0000A8130000}"/>
    <cellStyle name="Normal 4 2 2 5 2 4 4" xfId="8595" xr:uid="{00000000-0005-0000-0000-0000A9130000}"/>
    <cellStyle name="Normal 4 2 2 5 2 4 4 2" xfId="16673" xr:uid="{00000000-0005-0000-0000-0000A9130000}"/>
    <cellStyle name="Normal 4 2 2 5 2 4 5" xfId="6985" xr:uid="{00000000-0005-0000-0000-0000A6130000}"/>
    <cellStyle name="Normal 4 2 2 5 2 4 6" xfId="15065" xr:uid="{00000000-0005-0000-0000-0000A6130000}"/>
    <cellStyle name="Normal 4 2 2 5 2 5" xfId="2737" xr:uid="{00000000-0005-0000-0000-0000810C0000}"/>
    <cellStyle name="Normal 4 2 2 5 2 5 2" xfId="9226" xr:uid="{00000000-0005-0000-0000-0000AA130000}"/>
    <cellStyle name="Normal 4 2 2 5 2 5 3" xfId="17304" xr:uid="{00000000-0005-0000-0000-0000AA130000}"/>
    <cellStyle name="Normal 4 2 2 5 2 6" xfId="4340" xr:uid="{00000000-0005-0000-0000-0000820C0000}"/>
    <cellStyle name="Normal 4 2 2 5 2 6 2" xfId="10727" xr:uid="{00000000-0005-0000-0000-0000AB130000}"/>
    <cellStyle name="Normal 4 2 2 5 2 6 3" xfId="18805" xr:uid="{00000000-0005-0000-0000-0000AB130000}"/>
    <cellStyle name="Normal 4 2 2 5 2 7" xfId="7541" xr:uid="{00000000-0005-0000-0000-0000AC130000}"/>
    <cellStyle name="Normal 4 2 2 5 2 7 2" xfId="15619" xr:uid="{00000000-0005-0000-0000-0000AC130000}"/>
    <cellStyle name="Normal 4 2 2 5 2 8" xfId="12546" xr:uid="{00000000-0005-0000-0000-0000AD130000}"/>
    <cellStyle name="Normal 4 2 2 5 2 8 2" xfId="20614" xr:uid="{00000000-0005-0000-0000-0000AD130000}"/>
    <cellStyle name="Normal 4 2 2 5 2 9" xfId="5931" xr:uid="{00000000-0005-0000-0000-000094130000}"/>
    <cellStyle name="Normal 4 2 2 5 3" xfId="1039" xr:uid="{00000000-0005-0000-0000-0000830C0000}"/>
    <cellStyle name="Normal 4 2 2 5 3 2" xfId="1693" xr:uid="{00000000-0005-0000-0000-0000840C0000}"/>
    <cellStyle name="Normal 4 2 2 5 3 2 2" xfId="3343" xr:uid="{00000000-0005-0000-0000-0000850C0000}"/>
    <cellStyle name="Normal 4 2 2 5 3 2 2 2" xfId="9802" xr:uid="{00000000-0005-0000-0000-0000B0130000}"/>
    <cellStyle name="Normal 4 2 2 5 3 2 2 3" xfId="17880" xr:uid="{00000000-0005-0000-0000-0000B0130000}"/>
    <cellStyle name="Normal 4 2 2 5 3 2 3" xfId="5006" xr:uid="{00000000-0005-0000-0000-0000860C0000}"/>
    <cellStyle name="Normal 4 2 2 5 3 2 3 2" xfId="11393" xr:uid="{00000000-0005-0000-0000-0000B1130000}"/>
    <cellStyle name="Normal 4 2 2 5 3 2 3 3" xfId="19471" xr:uid="{00000000-0005-0000-0000-0000B1130000}"/>
    <cellStyle name="Normal 4 2 2 5 3 2 4" xfId="8207" xr:uid="{00000000-0005-0000-0000-0000B2130000}"/>
    <cellStyle name="Normal 4 2 2 5 3 2 4 2" xfId="16285" xr:uid="{00000000-0005-0000-0000-0000B2130000}"/>
    <cellStyle name="Normal 4 2 2 5 3 2 5" xfId="6597" xr:uid="{00000000-0005-0000-0000-0000AF130000}"/>
    <cellStyle name="Normal 4 2 2 5 3 2 6" xfId="14677" xr:uid="{00000000-0005-0000-0000-0000AF130000}"/>
    <cellStyle name="Normal 4 2 2 5 3 3" xfId="2220" xr:uid="{00000000-0005-0000-0000-0000870C0000}"/>
    <cellStyle name="Normal 4 2 2 5 3 3 2" xfId="3870" xr:uid="{00000000-0005-0000-0000-0000880C0000}"/>
    <cellStyle name="Normal 4 2 2 5 3 3 2 2" xfId="10329" xr:uid="{00000000-0005-0000-0000-0000B4130000}"/>
    <cellStyle name="Normal 4 2 2 5 3 3 2 3" xfId="18407" xr:uid="{00000000-0005-0000-0000-0000B4130000}"/>
    <cellStyle name="Normal 4 2 2 5 3 3 3" xfId="5533" xr:uid="{00000000-0005-0000-0000-0000890C0000}"/>
    <cellStyle name="Normal 4 2 2 5 3 3 3 2" xfId="11920" xr:uid="{00000000-0005-0000-0000-0000B5130000}"/>
    <cellStyle name="Normal 4 2 2 5 3 3 3 3" xfId="19998" xr:uid="{00000000-0005-0000-0000-0000B5130000}"/>
    <cellStyle name="Normal 4 2 2 5 3 3 4" xfId="8734" xr:uid="{00000000-0005-0000-0000-0000B6130000}"/>
    <cellStyle name="Normal 4 2 2 5 3 3 4 2" xfId="16812" xr:uid="{00000000-0005-0000-0000-0000B6130000}"/>
    <cellStyle name="Normal 4 2 2 5 3 3 5" xfId="7124" xr:uid="{00000000-0005-0000-0000-0000B3130000}"/>
    <cellStyle name="Normal 4 2 2 5 3 3 6" xfId="15204" xr:uid="{00000000-0005-0000-0000-0000B3130000}"/>
    <cellStyle name="Normal 4 2 2 5 3 4" xfId="2802" xr:uid="{00000000-0005-0000-0000-00008A0C0000}"/>
    <cellStyle name="Normal 4 2 2 5 3 4 2" xfId="9291" xr:uid="{00000000-0005-0000-0000-0000B7130000}"/>
    <cellStyle name="Normal 4 2 2 5 3 4 3" xfId="17369" xr:uid="{00000000-0005-0000-0000-0000B7130000}"/>
    <cellStyle name="Normal 4 2 2 5 3 5" xfId="4479" xr:uid="{00000000-0005-0000-0000-00008B0C0000}"/>
    <cellStyle name="Normal 4 2 2 5 3 5 2" xfId="10866" xr:uid="{00000000-0005-0000-0000-0000B8130000}"/>
    <cellStyle name="Normal 4 2 2 5 3 5 3" xfId="18944" xr:uid="{00000000-0005-0000-0000-0000B8130000}"/>
    <cellStyle name="Normal 4 2 2 5 3 6" xfId="7680" xr:uid="{00000000-0005-0000-0000-0000B9130000}"/>
    <cellStyle name="Normal 4 2 2 5 3 6 2" xfId="15758" xr:uid="{00000000-0005-0000-0000-0000B9130000}"/>
    <cellStyle name="Normal 4 2 2 5 3 7" xfId="13185" xr:uid="{00000000-0005-0000-0000-0000BA130000}"/>
    <cellStyle name="Normal 4 2 2 5 3 7 2" xfId="21222" xr:uid="{00000000-0005-0000-0000-0000BA130000}"/>
    <cellStyle name="Normal 4 2 2 5 3 8" xfId="6070" xr:uid="{00000000-0005-0000-0000-0000AE130000}"/>
    <cellStyle name="Normal 4 2 2 5 3 9" xfId="14150" xr:uid="{00000000-0005-0000-0000-0000AE130000}"/>
    <cellStyle name="Normal 4 2 2 5 4" xfId="1445" xr:uid="{00000000-0005-0000-0000-00008C0C0000}"/>
    <cellStyle name="Normal 4 2 2 5 4 2" xfId="3094" xr:uid="{00000000-0005-0000-0000-00008D0C0000}"/>
    <cellStyle name="Normal 4 2 2 5 4 2 2" xfId="9553" xr:uid="{00000000-0005-0000-0000-0000BC130000}"/>
    <cellStyle name="Normal 4 2 2 5 4 2 3" xfId="17631" xr:uid="{00000000-0005-0000-0000-0000BC130000}"/>
    <cellStyle name="Normal 4 2 2 5 4 3" xfId="4757" xr:uid="{00000000-0005-0000-0000-00008E0C0000}"/>
    <cellStyle name="Normal 4 2 2 5 4 3 2" xfId="11144" xr:uid="{00000000-0005-0000-0000-0000BD130000}"/>
    <cellStyle name="Normal 4 2 2 5 4 3 3" xfId="19222" xr:uid="{00000000-0005-0000-0000-0000BD130000}"/>
    <cellStyle name="Normal 4 2 2 5 4 4" xfId="7958" xr:uid="{00000000-0005-0000-0000-0000BE130000}"/>
    <cellStyle name="Normal 4 2 2 5 4 4 2" xfId="16036" xr:uid="{00000000-0005-0000-0000-0000BE130000}"/>
    <cellStyle name="Normal 4 2 2 5 4 5" xfId="12753" xr:uid="{00000000-0005-0000-0000-0000BF130000}"/>
    <cellStyle name="Normal 4 2 2 5 4 5 2" xfId="20814" xr:uid="{00000000-0005-0000-0000-0000BF130000}"/>
    <cellStyle name="Normal 4 2 2 5 4 6" xfId="6348" xr:uid="{00000000-0005-0000-0000-0000BB130000}"/>
    <cellStyle name="Normal 4 2 2 5 4 7" xfId="14428" xr:uid="{00000000-0005-0000-0000-0000BB130000}"/>
    <cellStyle name="Normal 4 2 2 5 5" xfId="1971" xr:uid="{00000000-0005-0000-0000-00008F0C0000}"/>
    <cellStyle name="Normal 4 2 2 5 5 2" xfId="3621" xr:uid="{00000000-0005-0000-0000-0000900C0000}"/>
    <cellStyle name="Normal 4 2 2 5 5 2 2" xfId="10080" xr:uid="{00000000-0005-0000-0000-0000C1130000}"/>
    <cellStyle name="Normal 4 2 2 5 5 2 3" xfId="18158" xr:uid="{00000000-0005-0000-0000-0000C1130000}"/>
    <cellStyle name="Normal 4 2 2 5 5 3" xfId="5284" xr:uid="{00000000-0005-0000-0000-0000910C0000}"/>
    <cellStyle name="Normal 4 2 2 5 5 3 2" xfId="11671" xr:uid="{00000000-0005-0000-0000-0000C2130000}"/>
    <cellStyle name="Normal 4 2 2 5 5 3 3" xfId="19749" xr:uid="{00000000-0005-0000-0000-0000C2130000}"/>
    <cellStyle name="Normal 4 2 2 5 5 4" xfId="8485" xr:uid="{00000000-0005-0000-0000-0000C3130000}"/>
    <cellStyle name="Normal 4 2 2 5 5 4 2" xfId="16563" xr:uid="{00000000-0005-0000-0000-0000C3130000}"/>
    <cellStyle name="Normal 4 2 2 5 5 5" xfId="6875" xr:uid="{00000000-0005-0000-0000-0000C0130000}"/>
    <cellStyle name="Normal 4 2 2 5 5 6" xfId="14955" xr:uid="{00000000-0005-0000-0000-0000C0130000}"/>
    <cellStyle name="Normal 4 2 2 5 6" xfId="2568" xr:uid="{00000000-0005-0000-0000-0000920C0000}"/>
    <cellStyle name="Normal 4 2 2 5 6 2" xfId="9078" xr:uid="{00000000-0005-0000-0000-0000C4130000}"/>
    <cellStyle name="Normal 4 2 2 5 6 3" xfId="17156" xr:uid="{00000000-0005-0000-0000-0000C4130000}"/>
    <cellStyle name="Normal 4 2 2 5 7" xfId="4230" xr:uid="{00000000-0005-0000-0000-0000930C0000}"/>
    <cellStyle name="Normal 4 2 2 5 7 2" xfId="10617" xr:uid="{00000000-0005-0000-0000-0000C5130000}"/>
    <cellStyle name="Normal 4 2 2 5 7 3" xfId="18695" xr:uid="{00000000-0005-0000-0000-0000C5130000}"/>
    <cellStyle name="Normal 4 2 2 5 8" xfId="7431" xr:uid="{00000000-0005-0000-0000-0000C6130000}"/>
    <cellStyle name="Normal 4 2 2 5 8 2" xfId="15509" xr:uid="{00000000-0005-0000-0000-0000C6130000}"/>
    <cellStyle name="Normal 4 2 2 5 9" xfId="12270" xr:uid="{00000000-0005-0000-0000-0000C7130000}"/>
    <cellStyle name="Normal 4 2 2 5 9 2" xfId="20344" xr:uid="{00000000-0005-0000-0000-0000C7130000}"/>
    <cellStyle name="Normal 4 2 2 6" xfId="563" xr:uid="{00000000-0005-0000-0000-000033020000}"/>
    <cellStyle name="Normal 4 2 2 6 10" xfId="13663" xr:uid="{00000000-0005-0000-0000-0000C9130000}"/>
    <cellStyle name="Normal 4 2 2 6 10 2" xfId="21660" xr:uid="{00000000-0005-0000-0000-0000C9130000}"/>
    <cellStyle name="Normal 4 2 2 6 11" xfId="5822" xr:uid="{00000000-0005-0000-0000-0000C8130000}"/>
    <cellStyle name="Normal 4 2 2 6 12" xfId="13902" xr:uid="{00000000-0005-0000-0000-0000C8130000}"/>
    <cellStyle name="Normal 4 2 2 6 2" xfId="960" xr:uid="{00000000-0005-0000-0000-0000950C0000}"/>
    <cellStyle name="Normal 4 2 2 6 2 10" xfId="13993" xr:uid="{00000000-0005-0000-0000-0000CA130000}"/>
    <cellStyle name="Normal 4 2 2 6 2 2" xfId="1176" xr:uid="{00000000-0005-0000-0000-0000960C0000}"/>
    <cellStyle name="Normal 4 2 2 6 2 2 2" xfId="1834" xr:uid="{00000000-0005-0000-0000-0000970C0000}"/>
    <cellStyle name="Normal 4 2 2 6 2 2 2 2" xfId="3484" xr:uid="{00000000-0005-0000-0000-0000980C0000}"/>
    <cellStyle name="Normal 4 2 2 6 2 2 2 2 2" xfId="9943" xr:uid="{00000000-0005-0000-0000-0000CD130000}"/>
    <cellStyle name="Normal 4 2 2 6 2 2 2 2 3" xfId="18021" xr:uid="{00000000-0005-0000-0000-0000CD130000}"/>
    <cellStyle name="Normal 4 2 2 6 2 2 2 3" xfId="5147" xr:uid="{00000000-0005-0000-0000-0000990C0000}"/>
    <cellStyle name="Normal 4 2 2 6 2 2 2 3 2" xfId="11534" xr:uid="{00000000-0005-0000-0000-0000CE130000}"/>
    <cellStyle name="Normal 4 2 2 6 2 2 2 3 3" xfId="19612" xr:uid="{00000000-0005-0000-0000-0000CE130000}"/>
    <cellStyle name="Normal 4 2 2 6 2 2 2 4" xfId="8348" xr:uid="{00000000-0005-0000-0000-0000CF130000}"/>
    <cellStyle name="Normal 4 2 2 6 2 2 2 4 2" xfId="16426" xr:uid="{00000000-0005-0000-0000-0000CF130000}"/>
    <cellStyle name="Normal 4 2 2 6 2 2 2 5" xfId="6738" xr:uid="{00000000-0005-0000-0000-0000CC130000}"/>
    <cellStyle name="Normal 4 2 2 6 2 2 2 6" xfId="14818" xr:uid="{00000000-0005-0000-0000-0000CC130000}"/>
    <cellStyle name="Normal 4 2 2 6 2 2 3" xfId="2361" xr:uid="{00000000-0005-0000-0000-00009A0C0000}"/>
    <cellStyle name="Normal 4 2 2 6 2 2 3 2" xfId="4011" xr:uid="{00000000-0005-0000-0000-00009B0C0000}"/>
    <cellStyle name="Normal 4 2 2 6 2 2 3 2 2" xfId="10470" xr:uid="{00000000-0005-0000-0000-0000D1130000}"/>
    <cellStyle name="Normal 4 2 2 6 2 2 3 2 3" xfId="18548" xr:uid="{00000000-0005-0000-0000-0000D1130000}"/>
    <cellStyle name="Normal 4 2 2 6 2 2 3 3" xfId="5674" xr:uid="{00000000-0005-0000-0000-00009C0C0000}"/>
    <cellStyle name="Normal 4 2 2 6 2 2 3 3 2" xfId="12061" xr:uid="{00000000-0005-0000-0000-0000D2130000}"/>
    <cellStyle name="Normal 4 2 2 6 2 2 3 3 3" xfId="20139" xr:uid="{00000000-0005-0000-0000-0000D2130000}"/>
    <cellStyle name="Normal 4 2 2 6 2 2 3 4" xfId="8875" xr:uid="{00000000-0005-0000-0000-0000D3130000}"/>
    <cellStyle name="Normal 4 2 2 6 2 2 3 4 2" xfId="16953" xr:uid="{00000000-0005-0000-0000-0000D3130000}"/>
    <cellStyle name="Normal 4 2 2 6 2 2 3 5" xfId="7265" xr:uid="{00000000-0005-0000-0000-0000D0130000}"/>
    <cellStyle name="Normal 4 2 2 6 2 2 3 6" xfId="15345" xr:uid="{00000000-0005-0000-0000-0000D0130000}"/>
    <cellStyle name="Normal 4 2 2 6 2 2 4" xfId="2927" xr:uid="{00000000-0005-0000-0000-00009D0C0000}"/>
    <cellStyle name="Normal 4 2 2 6 2 2 4 2" xfId="9416" xr:uid="{00000000-0005-0000-0000-0000D4130000}"/>
    <cellStyle name="Normal 4 2 2 6 2 2 4 3" xfId="17494" xr:uid="{00000000-0005-0000-0000-0000D4130000}"/>
    <cellStyle name="Normal 4 2 2 6 2 2 5" xfId="4620" xr:uid="{00000000-0005-0000-0000-00009E0C0000}"/>
    <cellStyle name="Normal 4 2 2 6 2 2 5 2" xfId="11007" xr:uid="{00000000-0005-0000-0000-0000D5130000}"/>
    <cellStyle name="Normal 4 2 2 6 2 2 5 3" xfId="19085" xr:uid="{00000000-0005-0000-0000-0000D5130000}"/>
    <cellStyle name="Normal 4 2 2 6 2 2 6" xfId="7821" xr:uid="{00000000-0005-0000-0000-0000D6130000}"/>
    <cellStyle name="Normal 4 2 2 6 2 2 6 2" xfId="15899" xr:uid="{00000000-0005-0000-0000-0000D6130000}"/>
    <cellStyle name="Normal 4 2 2 6 2 2 7" xfId="13186" xr:uid="{00000000-0005-0000-0000-0000D7130000}"/>
    <cellStyle name="Normal 4 2 2 6 2 2 7 2" xfId="21223" xr:uid="{00000000-0005-0000-0000-0000D7130000}"/>
    <cellStyle name="Normal 4 2 2 6 2 2 8" xfId="6211" xr:uid="{00000000-0005-0000-0000-0000CB130000}"/>
    <cellStyle name="Normal 4 2 2 6 2 2 9" xfId="14291" xr:uid="{00000000-0005-0000-0000-0000CB130000}"/>
    <cellStyle name="Normal 4 2 2 6 2 3" xfId="1537" xr:uid="{00000000-0005-0000-0000-00009F0C0000}"/>
    <cellStyle name="Normal 4 2 2 6 2 3 2" xfId="3186" xr:uid="{00000000-0005-0000-0000-0000A00C0000}"/>
    <cellStyle name="Normal 4 2 2 6 2 3 2 2" xfId="9645" xr:uid="{00000000-0005-0000-0000-0000D9130000}"/>
    <cellStyle name="Normal 4 2 2 6 2 3 2 3" xfId="17723" xr:uid="{00000000-0005-0000-0000-0000D9130000}"/>
    <cellStyle name="Normal 4 2 2 6 2 3 3" xfId="4849" xr:uid="{00000000-0005-0000-0000-0000A10C0000}"/>
    <cellStyle name="Normal 4 2 2 6 2 3 3 2" xfId="11236" xr:uid="{00000000-0005-0000-0000-0000DA130000}"/>
    <cellStyle name="Normal 4 2 2 6 2 3 3 3" xfId="19314" xr:uid="{00000000-0005-0000-0000-0000DA130000}"/>
    <cellStyle name="Normal 4 2 2 6 2 3 4" xfId="8050" xr:uid="{00000000-0005-0000-0000-0000DB130000}"/>
    <cellStyle name="Normal 4 2 2 6 2 3 4 2" xfId="16128" xr:uid="{00000000-0005-0000-0000-0000DB130000}"/>
    <cellStyle name="Normal 4 2 2 6 2 3 5" xfId="6440" xr:uid="{00000000-0005-0000-0000-0000D8130000}"/>
    <cellStyle name="Normal 4 2 2 6 2 3 6" xfId="14520" xr:uid="{00000000-0005-0000-0000-0000D8130000}"/>
    <cellStyle name="Normal 4 2 2 6 2 4" xfId="2063" xr:uid="{00000000-0005-0000-0000-0000A20C0000}"/>
    <cellStyle name="Normal 4 2 2 6 2 4 2" xfId="3713" xr:uid="{00000000-0005-0000-0000-0000A30C0000}"/>
    <cellStyle name="Normal 4 2 2 6 2 4 2 2" xfId="10172" xr:uid="{00000000-0005-0000-0000-0000DD130000}"/>
    <cellStyle name="Normal 4 2 2 6 2 4 2 3" xfId="18250" xr:uid="{00000000-0005-0000-0000-0000DD130000}"/>
    <cellStyle name="Normal 4 2 2 6 2 4 3" xfId="5376" xr:uid="{00000000-0005-0000-0000-0000A40C0000}"/>
    <cellStyle name="Normal 4 2 2 6 2 4 3 2" xfId="11763" xr:uid="{00000000-0005-0000-0000-0000DE130000}"/>
    <cellStyle name="Normal 4 2 2 6 2 4 3 3" xfId="19841" xr:uid="{00000000-0005-0000-0000-0000DE130000}"/>
    <cellStyle name="Normal 4 2 2 6 2 4 4" xfId="8577" xr:uid="{00000000-0005-0000-0000-0000DF130000}"/>
    <cellStyle name="Normal 4 2 2 6 2 4 4 2" xfId="16655" xr:uid="{00000000-0005-0000-0000-0000DF130000}"/>
    <cellStyle name="Normal 4 2 2 6 2 4 5" xfId="6967" xr:uid="{00000000-0005-0000-0000-0000DC130000}"/>
    <cellStyle name="Normal 4 2 2 6 2 4 6" xfId="15047" xr:uid="{00000000-0005-0000-0000-0000DC130000}"/>
    <cellStyle name="Normal 4 2 2 6 2 5" xfId="2725" xr:uid="{00000000-0005-0000-0000-0000A50C0000}"/>
    <cellStyle name="Normal 4 2 2 6 2 5 2" xfId="9214" xr:uid="{00000000-0005-0000-0000-0000E0130000}"/>
    <cellStyle name="Normal 4 2 2 6 2 5 3" xfId="17292" xr:uid="{00000000-0005-0000-0000-0000E0130000}"/>
    <cellStyle name="Normal 4 2 2 6 2 6" xfId="4322" xr:uid="{00000000-0005-0000-0000-0000A60C0000}"/>
    <cellStyle name="Normal 4 2 2 6 2 6 2" xfId="10709" xr:uid="{00000000-0005-0000-0000-0000E1130000}"/>
    <cellStyle name="Normal 4 2 2 6 2 6 3" xfId="18787" xr:uid="{00000000-0005-0000-0000-0000E1130000}"/>
    <cellStyle name="Normal 4 2 2 6 2 7" xfId="7523" xr:uid="{00000000-0005-0000-0000-0000E2130000}"/>
    <cellStyle name="Normal 4 2 2 6 2 7 2" xfId="15601" xr:uid="{00000000-0005-0000-0000-0000E2130000}"/>
    <cellStyle name="Normal 4 2 2 6 2 8" xfId="12547" xr:uid="{00000000-0005-0000-0000-0000E3130000}"/>
    <cellStyle name="Normal 4 2 2 6 2 8 2" xfId="20615" xr:uid="{00000000-0005-0000-0000-0000E3130000}"/>
    <cellStyle name="Normal 4 2 2 6 2 9" xfId="5913" xr:uid="{00000000-0005-0000-0000-0000CA130000}"/>
    <cellStyle name="Normal 4 2 2 6 3" xfId="1040" xr:uid="{00000000-0005-0000-0000-0000A70C0000}"/>
    <cellStyle name="Normal 4 2 2 6 3 2" xfId="1694" xr:uid="{00000000-0005-0000-0000-0000A80C0000}"/>
    <cellStyle name="Normal 4 2 2 6 3 2 2" xfId="3344" xr:uid="{00000000-0005-0000-0000-0000A90C0000}"/>
    <cellStyle name="Normal 4 2 2 6 3 2 2 2" xfId="9803" xr:uid="{00000000-0005-0000-0000-0000E6130000}"/>
    <cellStyle name="Normal 4 2 2 6 3 2 2 3" xfId="17881" xr:uid="{00000000-0005-0000-0000-0000E6130000}"/>
    <cellStyle name="Normal 4 2 2 6 3 2 3" xfId="5007" xr:uid="{00000000-0005-0000-0000-0000AA0C0000}"/>
    <cellStyle name="Normal 4 2 2 6 3 2 3 2" xfId="11394" xr:uid="{00000000-0005-0000-0000-0000E7130000}"/>
    <cellStyle name="Normal 4 2 2 6 3 2 3 3" xfId="19472" xr:uid="{00000000-0005-0000-0000-0000E7130000}"/>
    <cellStyle name="Normal 4 2 2 6 3 2 4" xfId="8208" xr:uid="{00000000-0005-0000-0000-0000E8130000}"/>
    <cellStyle name="Normal 4 2 2 6 3 2 4 2" xfId="16286" xr:uid="{00000000-0005-0000-0000-0000E8130000}"/>
    <cellStyle name="Normal 4 2 2 6 3 2 5" xfId="6598" xr:uid="{00000000-0005-0000-0000-0000E5130000}"/>
    <cellStyle name="Normal 4 2 2 6 3 2 6" xfId="14678" xr:uid="{00000000-0005-0000-0000-0000E5130000}"/>
    <cellStyle name="Normal 4 2 2 6 3 3" xfId="2221" xr:uid="{00000000-0005-0000-0000-0000AB0C0000}"/>
    <cellStyle name="Normal 4 2 2 6 3 3 2" xfId="3871" xr:uid="{00000000-0005-0000-0000-0000AC0C0000}"/>
    <cellStyle name="Normal 4 2 2 6 3 3 2 2" xfId="10330" xr:uid="{00000000-0005-0000-0000-0000EA130000}"/>
    <cellStyle name="Normal 4 2 2 6 3 3 2 3" xfId="18408" xr:uid="{00000000-0005-0000-0000-0000EA130000}"/>
    <cellStyle name="Normal 4 2 2 6 3 3 3" xfId="5534" xr:uid="{00000000-0005-0000-0000-0000AD0C0000}"/>
    <cellStyle name="Normal 4 2 2 6 3 3 3 2" xfId="11921" xr:uid="{00000000-0005-0000-0000-0000EB130000}"/>
    <cellStyle name="Normal 4 2 2 6 3 3 3 3" xfId="19999" xr:uid="{00000000-0005-0000-0000-0000EB130000}"/>
    <cellStyle name="Normal 4 2 2 6 3 3 4" xfId="8735" xr:uid="{00000000-0005-0000-0000-0000EC130000}"/>
    <cellStyle name="Normal 4 2 2 6 3 3 4 2" xfId="16813" xr:uid="{00000000-0005-0000-0000-0000EC130000}"/>
    <cellStyle name="Normal 4 2 2 6 3 3 5" xfId="7125" xr:uid="{00000000-0005-0000-0000-0000E9130000}"/>
    <cellStyle name="Normal 4 2 2 6 3 3 6" xfId="15205" xr:uid="{00000000-0005-0000-0000-0000E9130000}"/>
    <cellStyle name="Normal 4 2 2 6 3 4" xfId="2803" xr:uid="{00000000-0005-0000-0000-0000AE0C0000}"/>
    <cellStyle name="Normal 4 2 2 6 3 4 2" xfId="9292" xr:uid="{00000000-0005-0000-0000-0000ED130000}"/>
    <cellStyle name="Normal 4 2 2 6 3 4 3" xfId="17370" xr:uid="{00000000-0005-0000-0000-0000ED130000}"/>
    <cellStyle name="Normal 4 2 2 6 3 5" xfId="4480" xr:uid="{00000000-0005-0000-0000-0000AF0C0000}"/>
    <cellStyle name="Normal 4 2 2 6 3 5 2" xfId="10867" xr:uid="{00000000-0005-0000-0000-0000EE130000}"/>
    <cellStyle name="Normal 4 2 2 6 3 5 3" xfId="18945" xr:uid="{00000000-0005-0000-0000-0000EE130000}"/>
    <cellStyle name="Normal 4 2 2 6 3 6" xfId="7681" xr:uid="{00000000-0005-0000-0000-0000EF130000}"/>
    <cellStyle name="Normal 4 2 2 6 3 6 2" xfId="15759" xr:uid="{00000000-0005-0000-0000-0000EF130000}"/>
    <cellStyle name="Normal 4 2 2 6 3 7" xfId="13187" xr:uid="{00000000-0005-0000-0000-0000F0130000}"/>
    <cellStyle name="Normal 4 2 2 6 3 7 2" xfId="21224" xr:uid="{00000000-0005-0000-0000-0000F0130000}"/>
    <cellStyle name="Normal 4 2 2 6 3 8" xfId="6071" xr:uid="{00000000-0005-0000-0000-0000E4130000}"/>
    <cellStyle name="Normal 4 2 2 6 3 9" xfId="14151" xr:uid="{00000000-0005-0000-0000-0000E4130000}"/>
    <cellStyle name="Normal 4 2 2 6 4" xfId="1446" xr:uid="{00000000-0005-0000-0000-0000B00C0000}"/>
    <cellStyle name="Normal 4 2 2 6 4 2" xfId="3095" xr:uid="{00000000-0005-0000-0000-0000B10C0000}"/>
    <cellStyle name="Normal 4 2 2 6 4 2 2" xfId="9554" xr:uid="{00000000-0005-0000-0000-0000F2130000}"/>
    <cellStyle name="Normal 4 2 2 6 4 2 3" xfId="17632" xr:uid="{00000000-0005-0000-0000-0000F2130000}"/>
    <cellStyle name="Normal 4 2 2 6 4 3" xfId="4758" xr:uid="{00000000-0005-0000-0000-0000B20C0000}"/>
    <cellStyle name="Normal 4 2 2 6 4 3 2" xfId="11145" xr:uid="{00000000-0005-0000-0000-0000F3130000}"/>
    <cellStyle name="Normal 4 2 2 6 4 3 3" xfId="19223" xr:uid="{00000000-0005-0000-0000-0000F3130000}"/>
    <cellStyle name="Normal 4 2 2 6 4 4" xfId="7959" xr:uid="{00000000-0005-0000-0000-0000F4130000}"/>
    <cellStyle name="Normal 4 2 2 6 4 4 2" xfId="16037" xr:uid="{00000000-0005-0000-0000-0000F4130000}"/>
    <cellStyle name="Normal 4 2 2 6 4 5" xfId="12754" xr:uid="{00000000-0005-0000-0000-0000F5130000}"/>
    <cellStyle name="Normal 4 2 2 6 4 5 2" xfId="20815" xr:uid="{00000000-0005-0000-0000-0000F5130000}"/>
    <cellStyle name="Normal 4 2 2 6 4 6" xfId="6349" xr:uid="{00000000-0005-0000-0000-0000F1130000}"/>
    <cellStyle name="Normal 4 2 2 6 4 7" xfId="14429" xr:uid="{00000000-0005-0000-0000-0000F1130000}"/>
    <cellStyle name="Normal 4 2 2 6 5" xfId="1972" xr:uid="{00000000-0005-0000-0000-0000B30C0000}"/>
    <cellStyle name="Normal 4 2 2 6 5 2" xfId="3622" xr:uid="{00000000-0005-0000-0000-0000B40C0000}"/>
    <cellStyle name="Normal 4 2 2 6 5 2 2" xfId="10081" xr:uid="{00000000-0005-0000-0000-0000F7130000}"/>
    <cellStyle name="Normal 4 2 2 6 5 2 3" xfId="18159" xr:uid="{00000000-0005-0000-0000-0000F7130000}"/>
    <cellStyle name="Normal 4 2 2 6 5 3" xfId="5285" xr:uid="{00000000-0005-0000-0000-0000B50C0000}"/>
    <cellStyle name="Normal 4 2 2 6 5 3 2" xfId="11672" xr:uid="{00000000-0005-0000-0000-0000F8130000}"/>
    <cellStyle name="Normal 4 2 2 6 5 3 3" xfId="19750" xr:uid="{00000000-0005-0000-0000-0000F8130000}"/>
    <cellStyle name="Normal 4 2 2 6 5 4" xfId="8486" xr:uid="{00000000-0005-0000-0000-0000F9130000}"/>
    <cellStyle name="Normal 4 2 2 6 5 4 2" xfId="16564" xr:uid="{00000000-0005-0000-0000-0000F9130000}"/>
    <cellStyle name="Normal 4 2 2 6 5 5" xfId="6876" xr:uid="{00000000-0005-0000-0000-0000F6130000}"/>
    <cellStyle name="Normal 4 2 2 6 5 6" xfId="14956" xr:uid="{00000000-0005-0000-0000-0000F6130000}"/>
    <cellStyle name="Normal 4 2 2 6 6" xfId="2569" xr:uid="{00000000-0005-0000-0000-0000B60C0000}"/>
    <cellStyle name="Normal 4 2 2 6 6 2" xfId="9079" xr:uid="{00000000-0005-0000-0000-0000FA130000}"/>
    <cellStyle name="Normal 4 2 2 6 6 3" xfId="17157" xr:uid="{00000000-0005-0000-0000-0000FA130000}"/>
    <cellStyle name="Normal 4 2 2 6 7" xfId="4231" xr:uid="{00000000-0005-0000-0000-0000B70C0000}"/>
    <cellStyle name="Normal 4 2 2 6 7 2" xfId="10618" xr:uid="{00000000-0005-0000-0000-0000FB130000}"/>
    <cellStyle name="Normal 4 2 2 6 7 3" xfId="18696" xr:uid="{00000000-0005-0000-0000-0000FB130000}"/>
    <cellStyle name="Normal 4 2 2 6 8" xfId="7432" xr:uid="{00000000-0005-0000-0000-0000FC130000}"/>
    <cellStyle name="Normal 4 2 2 6 8 2" xfId="15510" xr:uid="{00000000-0005-0000-0000-0000FC130000}"/>
    <cellStyle name="Normal 4 2 2 6 9" xfId="12271" xr:uid="{00000000-0005-0000-0000-0000FD130000}"/>
    <cellStyle name="Normal 4 2 2 6 9 2" xfId="20345" xr:uid="{00000000-0005-0000-0000-0000FD130000}"/>
    <cellStyle name="Normal 4 2 2 7" xfId="564" xr:uid="{00000000-0005-0000-0000-000034020000}"/>
    <cellStyle name="Normal 4 2 2 7 10" xfId="5823" xr:uid="{00000000-0005-0000-0000-0000FE130000}"/>
    <cellStyle name="Normal 4 2 2 7 11" xfId="13903" xr:uid="{00000000-0005-0000-0000-0000FE130000}"/>
    <cellStyle name="Normal 4 2 2 7 2" xfId="1041" xr:uid="{00000000-0005-0000-0000-0000B90C0000}"/>
    <cellStyle name="Normal 4 2 2 7 2 2" xfId="1695" xr:uid="{00000000-0005-0000-0000-0000BA0C0000}"/>
    <cellStyle name="Normal 4 2 2 7 2 2 2" xfId="3345" xr:uid="{00000000-0005-0000-0000-0000BB0C0000}"/>
    <cellStyle name="Normal 4 2 2 7 2 2 2 2" xfId="9804" xr:uid="{00000000-0005-0000-0000-000001140000}"/>
    <cellStyle name="Normal 4 2 2 7 2 2 2 3" xfId="17882" xr:uid="{00000000-0005-0000-0000-000001140000}"/>
    <cellStyle name="Normal 4 2 2 7 2 2 3" xfId="5008" xr:uid="{00000000-0005-0000-0000-0000BC0C0000}"/>
    <cellStyle name="Normal 4 2 2 7 2 2 3 2" xfId="11395" xr:uid="{00000000-0005-0000-0000-000002140000}"/>
    <cellStyle name="Normal 4 2 2 7 2 2 3 3" xfId="19473" xr:uid="{00000000-0005-0000-0000-000002140000}"/>
    <cellStyle name="Normal 4 2 2 7 2 2 4" xfId="8209" xr:uid="{00000000-0005-0000-0000-000003140000}"/>
    <cellStyle name="Normal 4 2 2 7 2 2 4 2" xfId="16287" xr:uid="{00000000-0005-0000-0000-000003140000}"/>
    <cellStyle name="Normal 4 2 2 7 2 2 5" xfId="6599" xr:uid="{00000000-0005-0000-0000-000000140000}"/>
    <cellStyle name="Normal 4 2 2 7 2 2 6" xfId="14679" xr:uid="{00000000-0005-0000-0000-000000140000}"/>
    <cellStyle name="Normal 4 2 2 7 2 3" xfId="2222" xr:uid="{00000000-0005-0000-0000-0000BD0C0000}"/>
    <cellStyle name="Normal 4 2 2 7 2 3 2" xfId="3872" xr:uid="{00000000-0005-0000-0000-0000BE0C0000}"/>
    <cellStyle name="Normal 4 2 2 7 2 3 2 2" xfId="10331" xr:uid="{00000000-0005-0000-0000-000005140000}"/>
    <cellStyle name="Normal 4 2 2 7 2 3 2 3" xfId="18409" xr:uid="{00000000-0005-0000-0000-000005140000}"/>
    <cellStyle name="Normal 4 2 2 7 2 3 3" xfId="5535" xr:uid="{00000000-0005-0000-0000-0000BF0C0000}"/>
    <cellStyle name="Normal 4 2 2 7 2 3 3 2" xfId="11922" xr:uid="{00000000-0005-0000-0000-000006140000}"/>
    <cellStyle name="Normal 4 2 2 7 2 3 3 3" xfId="20000" xr:uid="{00000000-0005-0000-0000-000006140000}"/>
    <cellStyle name="Normal 4 2 2 7 2 3 4" xfId="8736" xr:uid="{00000000-0005-0000-0000-000007140000}"/>
    <cellStyle name="Normal 4 2 2 7 2 3 4 2" xfId="16814" xr:uid="{00000000-0005-0000-0000-000007140000}"/>
    <cellStyle name="Normal 4 2 2 7 2 3 5" xfId="7126" xr:uid="{00000000-0005-0000-0000-000004140000}"/>
    <cellStyle name="Normal 4 2 2 7 2 3 6" xfId="15206" xr:uid="{00000000-0005-0000-0000-000004140000}"/>
    <cellStyle name="Normal 4 2 2 7 2 4" xfId="2804" xr:uid="{00000000-0005-0000-0000-0000C00C0000}"/>
    <cellStyle name="Normal 4 2 2 7 2 4 2" xfId="9293" xr:uid="{00000000-0005-0000-0000-000008140000}"/>
    <cellStyle name="Normal 4 2 2 7 2 4 3" xfId="17371" xr:uid="{00000000-0005-0000-0000-000008140000}"/>
    <cellStyle name="Normal 4 2 2 7 2 5" xfId="4481" xr:uid="{00000000-0005-0000-0000-0000C10C0000}"/>
    <cellStyle name="Normal 4 2 2 7 2 5 2" xfId="10868" xr:uid="{00000000-0005-0000-0000-000009140000}"/>
    <cellStyle name="Normal 4 2 2 7 2 5 3" xfId="18946" xr:uid="{00000000-0005-0000-0000-000009140000}"/>
    <cellStyle name="Normal 4 2 2 7 2 6" xfId="7682" xr:uid="{00000000-0005-0000-0000-00000A140000}"/>
    <cellStyle name="Normal 4 2 2 7 2 6 2" xfId="15760" xr:uid="{00000000-0005-0000-0000-00000A140000}"/>
    <cellStyle name="Normal 4 2 2 7 2 7" xfId="12755" xr:uid="{00000000-0005-0000-0000-00000B140000}"/>
    <cellStyle name="Normal 4 2 2 7 2 7 2" xfId="20816" xr:uid="{00000000-0005-0000-0000-00000B140000}"/>
    <cellStyle name="Normal 4 2 2 7 2 8" xfId="6072" xr:uid="{00000000-0005-0000-0000-0000FF130000}"/>
    <cellStyle name="Normal 4 2 2 7 2 9" xfId="14152" xr:uid="{00000000-0005-0000-0000-0000FF130000}"/>
    <cellStyle name="Normal 4 2 2 7 3" xfId="1447" xr:uid="{00000000-0005-0000-0000-0000C20C0000}"/>
    <cellStyle name="Normal 4 2 2 7 3 2" xfId="3096" xr:uid="{00000000-0005-0000-0000-0000C30C0000}"/>
    <cellStyle name="Normal 4 2 2 7 3 2 2" xfId="9555" xr:uid="{00000000-0005-0000-0000-00000D140000}"/>
    <cellStyle name="Normal 4 2 2 7 3 2 3" xfId="17633" xr:uid="{00000000-0005-0000-0000-00000D140000}"/>
    <cellStyle name="Normal 4 2 2 7 3 3" xfId="4759" xr:uid="{00000000-0005-0000-0000-0000C40C0000}"/>
    <cellStyle name="Normal 4 2 2 7 3 3 2" xfId="11146" xr:uid="{00000000-0005-0000-0000-00000E140000}"/>
    <cellStyle name="Normal 4 2 2 7 3 3 3" xfId="19224" xr:uid="{00000000-0005-0000-0000-00000E140000}"/>
    <cellStyle name="Normal 4 2 2 7 3 4" xfId="7960" xr:uid="{00000000-0005-0000-0000-00000F140000}"/>
    <cellStyle name="Normal 4 2 2 7 3 4 2" xfId="16038" xr:uid="{00000000-0005-0000-0000-00000F140000}"/>
    <cellStyle name="Normal 4 2 2 7 3 5" xfId="6350" xr:uid="{00000000-0005-0000-0000-00000C140000}"/>
    <cellStyle name="Normal 4 2 2 7 3 6" xfId="14430" xr:uid="{00000000-0005-0000-0000-00000C140000}"/>
    <cellStyle name="Normal 4 2 2 7 4" xfId="1973" xr:uid="{00000000-0005-0000-0000-0000C50C0000}"/>
    <cellStyle name="Normal 4 2 2 7 4 2" xfId="3623" xr:uid="{00000000-0005-0000-0000-0000C60C0000}"/>
    <cellStyle name="Normal 4 2 2 7 4 2 2" xfId="10082" xr:uid="{00000000-0005-0000-0000-000011140000}"/>
    <cellStyle name="Normal 4 2 2 7 4 2 3" xfId="18160" xr:uid="{00000000-0005-0000-0000-000011140000}"/>
    <cellStyle name="Normal 4 2 2 7 4 3" xfId="5286" xr:uid="{00000000-0005-0000-0000-0000C70C0000}"/>
    <cellStyle name="Normal 4 2 2 7 4 3 2" xfId="11673" xr:uid="{00000000-0005-0000-0000-000012140000}"/>
    <cellStyle name="Normal 4 2 2 7 4 3 3" xfId="19751" xr:uid="{00000000-0005-0000-0000-000012140000}"/>
    <cellStyle name="Normal 4 2 2 7 4 4" xfId="8487" xr:uid="{00000000-0005-0000-0000-000013140000}"/>
    <cellStyle name="Normal 4 2 2 7 4 4 2" xfId="16565" xr:uid="{00000000-0005-0000-0000-000013140000}"/>
    <cellStyle name="Normal 4 2 2 7 4 5" xfId="6877" xr:uid="{00000000-0005-0000-0000-000010140000}"/>
    <cellStyle name="Normal 4 2 2 7 4 6" xfId="14957" xr:uid="{00000000-0005-0000-0000-000010140000}"/>
    <cellStyle name="Normal 4 2 2 7 5" xfId="2570" xr:uid="{00000000-0005-0000-0000-0000C80C0000}"/>
    <cellStyle name="Normal 4 2 2 7 5 2" xfId="9080" xr:uid="{00000000-0005-0000-0000-000014140000}"/>
    <cellStyle name="Normal 4 2 2 7 5 3" xfId="17158" xr:uid="{00000000-0005-0000-0000-000014140000}"/>
    <cellStyle name="Normal 4 2 2 7 6" xfId="4232" xr:uid="{00000000-0005-0000-0000-0000C90C0000}"/>
    <cellStyle name="Normal 4 2 2 7 6 2" xfId="10619" xr:uid="{00000000-0005-0000-0000-000015140000}"/>
    <cellStyle name="Normal 4 2 2 7 6 3" xfId="18697" xr:uid="{00000000-0005-0000-0000-000015140000}"/>
    <cellStyle name="Normal 4 2 2 7 7" xfId="7433" xr:uid="{00000000-0005-0000-0000-000016140000}"/>
    <cellStyle name="Normal 4 2 2 7 7 2" xfId="15511" xr:uid="{00000000-0005-0000-0000-000016140000}"/>
    <cellStyle name="Normal 4 2 2 7 8" xfId="12272" xr:uid="{00000000-0005-0000-0000-000017140000}"/>
    <cellStyle name="Normal 4 2 2 7 8 2" xfId="20346" xr:uid="{00000000-0005-0000-0000-000017140000}"/>
    <cellStyle name="Normal 4 2 2 7 9" xfId="13664" xr:uid="{00000000-0005-0000-0000-000018140000}"/>
    <cellStyle name="Normal 4 2 2 7 9 2" xfId="21661" xr:uid="{00000000-0005-0000-0000-000018140000}"/>
    <cellStyle name="Normal 4 2 2 8" xfId="565" xr:uid="{00000000-0005-0000-0000-000035020000}"/>
    <cellStyle name="Normal 4 2 2 8 10" xfId="5824" xr:uid="{00000000-0005-0000-0000-000019140000}"/>
    <cellStyle name="Normal 4 2 2 8 11" xfId="13904" xr:uid="{00000000-0005-0000-0000-000019140000}"/>
    <cellStyle name="Normal 4 2 2 8 2" xfId="1042" xr:uid="{00000000-0005-0000-0000-0000CB0C0000}"/>
    <cellStyle name="Normal 4 2 2 8 2 2" xfId="1696" xr:uid="{00000000-0005-0000-0000-0000CC0C0000}"/>
    <cellStyle name="Normal 4 2 2 8 2 2 2" xfId="3346" xr:uid="{00000000-0005-0000-0000-0000CD0C0000}"/>
    <cellStyle name="Normal 4 2 2 8 2 2 2 2" xfId="9805" xr:uid="{00000000-0005-0000-0000-00001C140000}"/>
    <cellStyle name="Normal 4 2 2 8 2 2 2 3" xfId="17883" xr:uid="{00000000-0005-0000-0000-00001C140000}"/>
    <cellStyle name="Normal 4 2 2 8 2 2 3" xfId="5009" xr:uid="{00000000-0005-0000-0000-0000CE0C0000}"/>
    <cellStyle name="Normal 4 2 2 8 2 2 3 2" xfId="11396" xr:uid="{00000000-0005-0000-0000-00001D140000}"/>
    <cellStyle name="Normal 4 2 2 8 2 2 3 3" xfId="19474" xr:uid="{00000000-0005-0000-0000-00001D140000}"/>
    <cellStyle name="Normal 4 2 2 8 2 2 4" xfId="8210" xr:uid="{00000000-0005-0000-0000-00001E140000}"/>
    <cellStyle name="Normal 4 2 2 8 2 2 4 2" xfId="16288" xr:uid="{00000000-0005-0000-0000-00001E140000}"/>
    <cellStyle name="Normal 4 2 2 8 2 2 5" xfId="6600" xr:uid="{00000000-0005-0000-0000-00001B140000}"/>
    <cellStyle name="Normal 4 2 2 8 2 2 6" xfId="14680" xr:uid="{00000000-0005-0000-0000-00001B140000}"/>
    <cellStyle name="Normal 4 2 2 8 2 3" xfId="2223" xr:uid="{00000000-0005-0000-0000-0000CF0C0000}"/>
    <cellStyle name="Normal 4 2 2 8 2 3 2" xfId="3873" xr:uid="{00000000-0005-0000-0000-0000D00C0000}"/>
    <cellStyle name="Normal 4 2 2 8 2 3 2 2" xfId="10332" xr:uid="{00000000-0005-0000-0000-000020140000}"/>
    <cellStyle name="Normal 4 2 2 8 2 3 2 3" xfId="18410" xr:uid="{00000000-0005-0000-0000-000020140000}"/>
    <cellStyle name="Normal 4 2 2 8 2 3 3" xfId="5536" xr:uid="{00000000-0005-0000-0000-0000D10C0000}"/>
    <cellStyle name="Normal 4 2 2 8 2 3 3 2" xfId="11923" xr:uid="{00000000-0005-0000-0000-000021140000}"/>
    <cellStyle name="Normal 4 2 2 8 2 3 3 3" xfId="20001" xr:uid="{00000000-0005-0000-0000-000021140000}"/>
    <cellStyle name="Normal 4 2 2 8 2 3 4" xfId="8737" xr:uid="{00000000-0005-0000-0000-000022140000}"/>
    <cellStyle name="Normal 4 2 2 8 2 3 4 2" xfId="16815" xr:uid="{00000000-0005-0000-0000-000022140000}"/>
    <cellStyle name="Normal 4 2 2 8 2 3 5" xfId="7127" xr:uid="{00000000-0005-0000-0000-00001F140000}"/>
    <cellStyle name="Normal 4 2 2 8 2 3 6" xfId="15207" xr:uid="{00000000-0005-0000-0000-00001F140000}"/>
    <cellStyle name="Normal 4 2 2 8 2 4" xfId="2805" xr:uid="{00000000-0005-0000-0000-0000D20C0000}"/>
    <cellStyle name="Normal 4 2 2 8 2 4 2" xfId="9294" xr:uid="{00000000-0005-0000-0000-000023140000}"/>
    <cellStyle name="Normal 4 2 2 8 2 4 3" xfId="17372" xr:uid="{00000000-0005-0000-0000-000023140000}"/>
    <cellStyle name="Normal 4 2 2 8 2 5" xfId="4482" xr:uid="{00000000-0005-0000-0000-0000D30C0000}"/>
    <cellStyle name="Normal 4 2 2 8 2 5 2" xfId="10869" xr:uid="{00000000-0005-0000-0000-000024140000}"/>
    <cellStyle name="Normal 4 2 2 8 2 5 3" xfId="18947" xr:uid="{00000000-0005-0000-0000-000024140000}"/>
    <cellStyle name="Normal 4 2 2 8 2 6" xfId="7683" xr:uid="{00000000-0005-0000-0000-000025140000}"/>
    <cellStyle name="Normal 4 2 2 8 2 6 2" xfId="15761" xr:uid="{00000000-0005-0000-0000-000025140000}"/>
    <cellStyle name="Normal 4 2 2 8 2 7" xfId="12756" xr:uid="{00000000-0005-0000-0000-000026140000}"/>
    <cellStyle name="Normal 4 2 2 8 2 7 2" xfId="20817" xr:uid="{00000000-0005-0000-0000-000026140000}"/>
    <cellStyle name="Normal 4 2 2 8 2 8" xfId="6073" xr:uid="{00000000-0005-0000-0000-00001A140000}"/>
    <cellStyle name="Normal 4 2 2 8 2 9" xfId="14153" xr:uid="{00000000-0005-0000-0000-00001A140000}"/>
    <cellStyle name="Normal 4 2 2 8 3" xfId="1448" xr:uid="{00000000-0005-0000-0000-0000D40C0000}"/>
    <cellStyle name="Normal 4 2 2 8 3 2" xfId="3097" xr:uid="{00000000-0005-0000-0000-0000D50C0000}"/>
    <cellStyle name="Normal 4 2 2 8 3 2 2" xfId="9556" xr:uid="{00000000-0005-0000-0000-000028140000}"/>
    <cellStyle name="Normal 4 2 2 8 3 2 3" xfId="17634" xr:uid="{00000000-0005-0000-0000-000028140000}"/>
    <cellStyle name="Normal 4 2 2 8 3 3" xfId="4760" xr:uid="{00000000-0005-0000-0000-0000D60C0000}"/>
    <cellStyle name="Normal 4 2 2 8 3 3 2" xfId="11147" xr:uid="{00000000-0005-0000-0000-000029140000}"/>
    <cellStyle name="Normal 4 2 2 8 3 3 3" xfId="19225" xr:uid="{00000000-0005-0000-0000-000029140000}"/>
    <cellStyle name="Normal 4 2 2 8 3 4" xfId="7961" xr:uid="{00000000-0005-0000-0000-00002A140000}"/>
    <cellStyle name="Normal 4 2 2 8 3 4 2" xfId="16039" xr:uid="{00000000-0005-0000-0000-00002A140000}"/>
    <cellStyle name="Normal 4 2 2 8 3 5" xfId="6351" xr:uid="{00000000-0005-0000-0000-000027140000}"/>
    <cellStyle name="Normal 4 2 2 8 3 6" xfId="14431" xr:uid="{00000000-0005-0000-0000-000027140000}"/>
    <cellStyle name="Normal 4 2 2 8 4" xfId="1974" xr:uid="{00000000-0005-0000-0000-0000D70C0000}"/>
    <cellStyle name="Normal 4 2 2 8 4 2" xfId="3624" xr:uid="{00000000-0005-0000-0000-0000D80C0000}"/>
    <cellStyle name="Normal 4 2 2 8 4 2 2" xfId="10083" xr:uid="{00000000-0005-0000-0000-00002C140000}"/>
    <cellStyle name="Normal 4 2 2 8 4 2 3" xfId="18161" xr:uid="{00000000-0005-0000-0000-00002C140000}"/>
    <cellStyle name="Normal 4 2 2 8 4 3" xfId="5287" xr:uid="{00000000-0005-0000-0000-0000D90C0000}"/>
    <cellStyle name="Normal 4 2 2 8 4 3 2" xfId="11674" xr:uid="{00000000-0005-0000-0000-00002D140000}"/>
    <cellStyle name="Normal 4 2 2 8 4 3 3" xfId="19752" xr:uid="{00000000-0005-0000-0000-00002D140000}"/>
    <cellStyle name="Normal 4 2 2 8 4 4" xfId="8488" xr:uid="{00000000-0005-0000-0000-00002E140000}"/>
    <cellStyle name="Normal 4 2 2 8 4 4 2" xfId="16566" xr:uid="{00000000-0005-0000-0000-00002E140000}"/>
    <cellStyle name="Normal 4 2 2 8 4 5" xfId="6878" xr:uid="{00000000-0005-0000-0000-00002B140000}"/>
    <cellStyle name="Normal 4 2 2 8 4 6" xfId="14958" xr:uid="{00000000-0005-0000-0000-00002B140000}"/>
    <cellStyle name="Normal 4 2 2 8 5" xfId="2571" xr:uid="{00000000-0005-0000-0000-0000DA0C0000}"/>
    <cellStyle name="Normal 4 2 2 8 5 2" xfId="9081" xr:uid="{00000000-0005-0000-0000-00002F140000}"/>
    <cellStyle name="Normal 4 2 2 8 5 3" xfId="17159" xr:uid="{00000000-0005-0000-0000-00002F140000}"/>
    <cellStyle name="Normal 4 2 2 8 6" xfId="4233" xr:uid="{00000000-0005-0000-0000-0000DB0C0000}"/>
    <cellStyle name="Normal 4 2 2 8 6 2" xfId="10620" xr:uid="{00000000-0005-0000-0000-000030140000}"/>
    <cellStyle name="Normal 4 2 2 8 6 3" xfId="18698" xr:uid="{00000000-0005-0000-0000-000030140000}"/>
    <cellStyle name="Normal 4 2 2 8 7" xfId="7434" xr:uid="{00000000-0005-0000-0000-000031140000}"/>
    <cellStyle name="Normal 4 2 2 8 7 2" xfId="15512" xr:uid="{00000000-0005-0000-0000-000031140000}"/>
    <cellStyle name="Normal 4 2 2 8 8" xfId="12273" xr:uid="{00000000-0005-0000-0000-000032140000}"/>
    <cellStyle name="Normal 4 2 2 8 8 2" xfId="20347" xr:uid="{00000000-0005-0000-0000-000032140000}"/>
    <cellStyle name="Normal 4 2 2 8 9" xfId="13665" xr:uid="{00000000-0005-0000-0000-000033140000}"/>
    <cellStyle name="Normal 4 2 2 8 9 2" xfId="21662" xr:uid="{00000000-0005-0000-0000-000033140000}"/>
    <cellStyle name="Normal 4 2 2 9" xfId="566" xr:uid="{00000000-0005-0000-0000-000036020000}"/>
    <cellStyle name="Normal 4 2 2 9 10" xfId="14146" xr:uid="{00000000-0005-0000-0000-000034140000}"/>
    <cellStyle name="Normal 4 2 2 9 2" xfId="1689" xr:uid="{00000000-0005-0000-0000-0000DD0C0000}"/>
    <cellStyle name="Normal 4 2 2 9 2 2" xfId="3339" xr:uid="{00000000-0005-0000-0000-0000DE0C0000}"/>
    <cellStyle name="Normal 4 2 2 9 2 2 2" xfId="9798" xr:uid="{00000000-0005-0000-0000-000036140000}"/>
    <cellStyle name="Normal 4 2 2 9 2 2 3" xfId="17876" xr:uid="{00000000-0005-0000-0000-000036140000}"/>
    <cellStyle name="Normal 4 2 2 9 2 3" xfId="5002" xr:uid="{00000000-0005-0000-0000-0000DF0C0000}"/>
    <cellStyle name="Normal 4 2 2 9 2 3 2" xfId="11389" xr:uid="{00000000-0005-0000-0000-000037140000}"/>
    <cellStyle name="Normal 4 2 2 9 2 3 3" xfId="19467" xr:uid="{00000000-0005-0000-0000-000037140000}"/>
    <cellStyle name="Normal 4 2 2 9 2 4" xfId="8203" xr:uid="{00000000-0005-0000-0000-000038140000}"/>
    <cellStyle name="Normal 4 2 2 9 2 4 2" xfId="16281" xr:uid="{00000000-0005-0000-0000-000038140000}"/>
    <cellStyle name="Normal 4 2 2 9 2 5" xfId="13188" xr:uid="{00000000-0005-0000-0000-000039140000}"/>
    <cellStyle name="Normal 4 2 2 9 2 5 2" xfId="21225" xr:uid="{00000000-0005-0000-0000-000039140000}"/>
    <cellStyle name="Normal 4 2 2 9 2 6" xfId="6593" xr:uid="{00000000-0005-0000-0000-000035140000}"/>
    <cellStyle name="Normal 4 2 2 9 2 7" xfId="14673" xr:uid="{00000000-0005-0000-0000-000035140000}"/>
    <cellStyle name="Normal 4 2 2 9 3" xfId="2216" xr:uid="{00000000-0005-0000-0000-0000E00C0000}"/>
    <cellStyle name="Normal 4 2 2 9 3 2" xfId="3866" xr:uid="{00000000-0005-0000-0000-0000E10C0000}"/>
    <cellStyle name="Normal 4 2 2 9 3 2 2" xfId="10325" xr:uid="{00000000-0005-0000-0000-00003B140000}"/>
    <cellStyle name="Normal 4 2 2 9 3 2 3" xfId="18403" xr:uid="{00000000-0005-0000-0000-00003B140000}"/>
    <cellStyle name="Normal 4 2 2 9 3 3" xfId="5529" xr:uid="{00000000-0005-0000-0000-0000E20C0000}"/>
    <cellStyle name="Normal 4 2 2 9 3 3 2" xfId="11916" xr:uid="{00000000-0005-0000-0000-00003C140000}"/>
    <cellStyle name="Normal 4 2 2 9 3 3 3" xfId="19994" xr:uid="{00000000-0005-0000-0000-00003C140000}"/>
    <cellStyle name="Normal 4 2 2 9 3 4" xfId="8730" xr:uid="{00000000-0005-0000-0000-00003D140000}"/>
    <cellStyle name="Normal 4 2 2 9 3 4 2" xfId="16808" xr:uid="{00000000-0005-0000-0000-00003D140000}"/>
    <cellStyle name="Normal 4 2 2 9 3 5" xfId="7120" xr:uid="{00000000-0005-0000-0000-00003A140000}"/>
    <cellStyle name="Normal 4 2 2 9 3 6" xfId="15200" xr:uid="{00000000-0005-0000-0000-00003A140000}"/>
    <cellStyle name="Normal 4 2 2 9 4" xfId="2572" xr:uid="{00000000-0005-0000-0000-0000E30C0000}"/>
    <cellStyle name="Normal 4 2 2 9 4 2" xfId="9082" xr:uid="{00000000-0005-0000-0000-00003E140000}"/>
    <cellStyle name="Normal 4 2 2 9 4 3" xfId="17160" xr:uid="{00000000-0005-0000-0000-00003E140000}"/>
    <cellStyle name="Normal 4 2 2 9 5" xfId="4475" xr:uid="{00000000-0005-0000-0000-0000E40C0000}"/>
    <cellStyle name="Normal 4 2 2 9 5 2" xfId="10862" xr:uid="{00000000-0005-0000-0000-00003F140000}"/>
    <cellStyle name="Normal 4 2 2 9 5 3" xfId="18940" xr:uid="{00000000-0005-0000-0000-00003F140000}"/>
    <cellStyle name="Normal 4 2 2 9 6" xfId="7676" xr:uid="{00000000-0005-0000-0000-000040140000}"/>
    <cellStyle name="Normal 4 2 2 9 6 2" xfId="15754" xr:uid="{00000000-0005-0000-0000-000040140000}"/>
    <cellStyle name="Normal 4 2 2 9 7" xfId="12274" xr:uid="{00000000-0005-0000-0000-000041140000}"/>
    <cellStyle name="Normal 4 2 2 9 7 2" xfId="20348" xr:uid="{00000000-0005-0000-0000-000041140000}"/>
    <cellStyle name="Normal 4 2 2 9 8" xfId="13666" xr:uid="{00000000-0005-0000-0000-000042140000}"/>
    <cellStyle name="Normal 4 2 2 9 8 2" xfId="21663" xr:uid="{00000000-0005-0000-0000-000042140000}"/>
    <cellStyle name="Normal 4 2 2 9 9" xfId="6066" xr:uid="{00000000-0005-0000-0000-000034140000}"/>
    <cellStyle name="Normal 4 2 20" xfId="12259" xr:uid="{00000000-0005-0000-0000-000043140000}"/>
    <cellStyle name="Normal 4 2 20 2" xfId="20333" xr:uid="{00000000-0005-0000-0000-000043140000}"/>
    <cellStyle name="Normal 4 2 21" xfId="13651" xr:uid="{00000000-0005-0000-0000-000044140000}"/>
    <cellStyle name="Normal 4 2 21 2" xfId="21648" xr:uid="{00000000-0005-0000-0000-000044140000}"/>
    <cellStyle name="Normal 4 2 22" xfId="5728" xr:uid="{00000000-0005-0000-0000-000068120000}"/>
    <cellStyle name="Normal 4 2 23" xfId="13808" xr:uid="{00000000-0005-0000-0000-000068120000}"/>
    <cellStyle name="Normal 4 2 3" xfId="567" xr:uid="{00000000-0005-0000-0000-000037020000}"/>
    <cellStyle name="Normal 4 2 3 10" xfId="12275" xr:uid="{00000000-0005-0000-0000-000046140000}"/>
    <cellStyle name="Normal 4 2 3 10 2" xfId="20349" xr:uid="{00000000-0005-0000-0000-000046140000}"/>
    <cellStyle name="Normal 4 2 3 11" xfId="13667" xr:uid="{00000000-0005-0000-0000-000047140000}"/>
    <cellStyle name="Normal 4 2 3 11 2" xfId="21664" xr:uid="{00000000-0005-0000-0000-000047140000}"/>
    <cellStyle name="Normal 4 2 3 12" xfId="5825" xr:uid="{00000000-0005-0000-0000-000045140000}"/>
    <cellStyle name="Normal 4 2 3 13" xfId="13905" xr:uid="{00000000-0005-0000-0000-000045140000}"/>
    <cellStyle name="Normal 4 2 3 2" xfId="568" xr:uid="{00000000-0005-0000-0000-000038020000}"/>
    <cellStyle name="Normal 4 2 3 2 10" xfId="5826" xr:uid="{00000000-0005-0000-0000-000048140000}"/>
    <cellStyle name="Normal 4 2 3 2 11" xfId="13906" xr:uid="{00000000-0005-0000-0000-000048140000}"/>
    <cellStyle name="Normal 4 2 3 2 2" xfId="569" xr:uid="{00000000-0005-0000-0000-000039020000}"/>
    <cellStyle name="Normal 4 2 3 2 2 10" xfId="14155" xr:uid="{00000000-0005-0000-0000-000049140000}"/>
    <cellStyle name="Normal 4 2 3 2 2 2" xfId="1698" xr:uid="{00000000-0005-0000-0000-0000E80C0000}"/>
    <cellStyle name="Normal 4 2 3 2 2 2 2" xfId="3348" xr:uid="{00000000-0005-0000-0000-0000E90C0000}"/>
    <cellStyle name="Normal 4 2 3 2 2 2 2 2" xfId="13190" xr:uid="{00000000-0005-0000-0000-00004C140000}"/>
    <cellStyle name="Normal 4 2 3 2 2 2 2 2 2" xfId="21227" xr:uid="{00000000-0005-0000-0000-00004C140000}"/>
    <cellStyle name="Normal 4 2 3 2 2 2 2 3" xfId="9807" xr:uid="{00000000-0005-0000-0000-00004B140000}"/>
    <cellStyle name="Normal 4 2 3 2 2 2 2 4" xfId="17885" xr:uid="{00000000-0005-0000-0000-00004B140000}"/>
    <cellStyle name="Normal 4 2 3 2 2 2 3" xfId="5011" xr:uid="{00000000-0005-0000-0000-0000EA0C0000}"/>
    <cellStyle name="Normal 4 2 3 2 2 2 3 2" xfId="11398" xr:uid="{00000000-0005-0000-0000-00004D140000}"/>
    <cellStyle name="Normal 4 2 3 2 2 2 3 3" xfId="19476" xr:uid="{00000000-0005-0000-0000-00004D140000}"/>
    <cellStyle name="Normal 4 2 3 2 2 2 4" xfId="8212" xr:uid="{00000000-0005-0000-0000-00004E140000}"/>
    <cellStyle name="Normal 4 2 3 2 2 2 4 2" xfId="16290" xr:uid="{00000000-0005-0000-0000-00004E140000}"/>
    <cellStyle name="Normal 4 2 3 2 2 2 5" xfId="12550" xr:uid="{00000000-0005-0000-0000-00004F140000}"/>
    <cellStyle name="Normal 4 2 3 2 2 2 5 2" xfId="20618" xr:uid="{00000000-0005-0000-0000-00004F140000}"/>
    <cellStyle name="Normal 4 2 3 2 2 2 6" xfId="6602" xr:uid="{00000000-0005-0000-0000-00004A140000}"/>
    <cellStyle name="Normal 4 2 3 2 2 2 7" xfId="14682" xr:uid="{00000000-0005-0000-0000-00004A140000}"/>
    <cellStyle name="Normal 4 2 3 2 2 3" xfId="2225" xr:uid="{00000000-0005-0000-0000-0000EB0C0000}"/>
    <cellStyle name="Normal 4 2 3 2 2 3 2" xfId="3875" xr:uid="{00000000-0005-0000-0000-0000EC0C0000}"/>
    <cellStyle name="Normal 4 2 3 2 2 3 2 2" xfId="10334" xr:uid="{00000000-0005-0000-0000-000051140000}"/>
    <cellStyle name="Normal 4 2 3 2 2 3 2 3" xfId="18412" xr:uid="{00000000-0005-0000-0000-000051140000}"/>
    <cellStyle name="Normal 4 2 3 2 2 3 3" xfId="5538" xr:uid="{00000000-0005-0000-0000-0000ED0C0000}"/>
    <cellStyle name="Normal 4 2 3 2 2 3 3 2" xfId="11925" xr:uid="{00000000-0005-0000-0000-000052140000}"/>
    <cellStyle name="Normal 4 2 3 2 2 3 3 3" xfId="20003" xr:uid="{00000000-0005-0000-0000-000052140000}"/>
    <cellStyle name="Normal 4 2 3 2 2 3 4" xfId="8739" xr:uid="{00000000-0005-0000-0000-000053140000}"/>
    <cellStyle name="Normal 4 2 3 2 2 3 4 2" xfId="16817" xr:uid="{00000000-0005-0000-0000-000053140000}"/>
    <cellStyle name="Normal 4 2 3 2 2 3 5" xfId="13191" xr:uid="{00000000-0005-0000-0000-000054140000}"/>
    <cellStyle name="Normal 4 2 3 2 2 3 5 2" xfId="21228" xr:uid="{00000000-0005-0000-0000-000054140000}"/>
    <cellStyle name="Normal 4 2 3 2 2 3 6" xfId="7129" xr:uid="{00000000-0005-0000-0000-000050140000}"/>
    <cellStyle name="Normal 4 2 3 2 2 3 7" xfId="15209" xr:uid="{00000000-0005-0000-0000-000050140000}"/>
    <cellStyle name="Normal 4 2 3 2 2 4" xfId="2575" xr:uid="{00000000-0005-0000-0000-0000EE0C0000}"/>
    <cellStyle name="Normal 4 2 3 2 2 4 2" xfId="13189" xr:uid="{00000000-0005-0000-0000-000056140000}"/>
    <cellStyle name="Normal 4 2 3 2 2 4 2 2" xfId="21226" xr:uid="{00000000-0005-0000-0000-000056140000}"/>
    <cellStyle name="Normal 4 2 3 2 2 4 3" xfId="9085" xr:uid="{00000000-0005-0000-0000-000055140000}"/>
    <cellStyle name="Normal 4 2 3 2 2 4 4" xfId="17163" xr:uid="{00000000-0005-0000-0000-000055140000}"/>
    <cellStyle name="Normal 4 2 3 2 2 5" xfId="4484" xr:uid="{00000000-0005-0000-0000-0000EF0C0000}"/>
    <cellStyle name="Normal 4 2 3 2 2 5 2" xfId="10871" xr:uid="{00000000-0005-0000-0000-000057140000}"/>
    <cellStyle name="Normal 4 2 3 2 2 5 3" xfId="18949" xr:uid="{00000000-0005-0000-0000-000057140000}"/>
    <cellStyle name="Normal 4 2 3 2 2 6" xfId="7685" xr:uid="{00000000-0005-0000-0000-000058140000}"/>
    <cellStyle name="Normal 4 2 3 2 2 6 2" xfId="15763" xr:uid="{00000000-0005-0000-0000-000058140000}"/>
    <cellStyle name="Normal 4 2 3 2 2 7" xfId="12277" xr:uid="{00000000-0005-0000-0000-000059140000}"/>
    <cellStyle name="Normal 4 2 3 2 2 7 2" xfId="20351" xr:uid="{00000000-0005-0000-0000-000059140000}"/>
    <cellStyle name="Normal 4 2 3 2 2 8" xfId="13669" xr:uid="{00000000-0005-0000-0000-00005A140000}"/>
    <cellStyle name="Normal 4 2 3 2 2 8 2" xfId="21666" xr:uid="{00000000-0005-0000-0000-00005A140000}"/>
    <cellStyle name="Normal 4 2 3 2 2 9" xfId="6075" xr:uid="{00000000-0005-0000-0000-000049140000}"/>
    <cellStyle name="Normal 4 2 3 2 3" xfId="1450" xr:uid="{00000000-0005-0000-0000-0000F00C0000}"/>
    <cellStyle name="Normal 4 2 3 2 3 2" xfId="3099" xr:uid="{00000000-0005-0000-0000-0000F10C0000}"/>
    <cellStyle name="Normal 4 2 3 2 3 2 2" xfId="13192" xr:uid="{00000000-0005-0000-0000-00005D140000}"/>
    <cellStyle name="Normal 4 2 3 2 3 2 2 2" xfId="21229" xr:uid="{00000000-0005-0000-0000-00005D140000}"/>
    <cellStyle name="Normal 4 2 3 2 3 2 3" xfId="9558" xr:uid="{00000000-0005-0000-0000-00005C140000}"/>
    <cellStyle name="Normal 4 2 3 2 3 2 4" xfId="17636" xr:uid="{00000000-0005-0000-0000-00005C140000}"/>
    <cellStyle name="Normal 4 2 3 2 3 3" xfId="4762" xr:uid="{00000000-0005-0000-0000-0000F20C0000}"/>
    <cellStyle name="Normal 4 2 3 2 3 3 2" xfId="11149" xr:uid="{00000000-0005-0000-0000-00005E140000}"/>
    <cellStyle name="Normal 4 2 3 2 3 3 3" xfId="19227" xr:uid="{00000000-0005-0000-0000-00005E140000}"/>
    <cellStyle name="Normal 4 2 3 2 3 4" xfId="7963" xr:uid="{00000000-0005-0000-0000-00005F140000}"/>
    <cellStyle name="Normal 4 2 3 2 3 4 2" xfId="16041" xr:uid="{00000000-0005-0000-0000-00005F140000}"/>
    <cellStyle name="Normal 4 2 3 2 3 5" xfId="12549" xr:uid="{00000000-0005-0000-0000-000060140000}"/>
    <cellStyle name="Normal 4 2 3 2 3 5 2" xfId="20617" xr:uid="{00000000-0005-0000-0000-000060140000}"/>
    <cellStyle name="Normal 4 2 3 2 3 6" xfId="6353" xr:uid="{00000000-0005-0000-0000-00005B140000}"/>
    <cellStyle name="Normal 4 2 3 2 3 7" xfId="14433" xr:uid="{00000000-0005-0000-0000-00005B140000}"/>
    <cellStyle name="Normal 4 2 3 2 4" xfId="1976" xr:uid="{00000000-0005-0000-0000-0000F30C0000}"/>
    <cellStyle name="Normal 4 2 3 2 4 2" xfId="3626" xr:uid="{00000000-0005-0000-0000-0000F40C0000}"/>
    <cellStyle name="Normal 4 2 3 2 4 2 2" xfId="10085" xr:uid="{00000000-0005-0000-0000-000062140000}"/>
    <cellStyle name="Normal 4 2 3 2 4 2 3" xfId="18163" xr:uid="{00000000-0005-0000-0000-000062140000}"/>
    <cellStyle name="Normal 4 2 3 2 4 3" xfId="5289" xr:uid="{00000000-0005-0000-0000-0000F50C0000}"/>
    <cellStyle name="Normal 4 2 3 2 4 3 2" xfId="11676" xr:uid="{00000000-0005-0000-0000-000063140000}"/>
    <cellStyle name="Normal 4 2 3 2 4 3 3" xfId="19754" xr:uid="{00000000-0005-0000-0000-000063140000}"/>
    <cellStyle name="Normal 4 2 3 2 4 4" xfId="8490" xr:uid="{00000000-0005-0000-0000-000064140000}"/>
    <cellStyle name="Normal 4 2 3 2 4 4 2" xfId="16568" xr:uid="{00000000-0005-0000-0000-000064140000}"/>
    <cellStyle name="Normal 4 2 3 2 4 5" xfId="13193" xr:uid="{00000000-0005-0000-0000-000065140000}"/>
    <cellStyle name="Normal 4 2 3 2 4 5 2" xfId="21230" xr:uid="{00000000-0005-0000-0000-000065140000}"/>
    <cellStyle name="Normal 4 2 3 2 4 6" xfId="6880" xr:uid="{00000000-0005-0000-0000-000061140000}"/>
    <cellStyle name="Normal 4 2 3 2 4 7" xfId="14960" xr:uid="{00000000-0005-0000-0000-000061140000}"/>
    <cellStyle name="Normal 4 2 3 2 5" xfId="2574" xr:uid="{00000000-0005-0000-0000-0000F60C0000}"/>
    <cellStyle name="Normal 4 2 3 2 5 2" xfId="12758" xr:uid="{00000000-0005-0000-0000-000067140000}"/>
    <cellStyle name="Normal 4 2 3 2 5 2 2" xfId="20819" xr:uid="{00000000-0005-0000-0000-000067140000}"/>
    <cellStyle name="Normal 4 2 3 2 5 3" xfId="9084" xr:uid="{00000000-0005-0000-0000-000066140000}"/>
    <cellStyle name="Normal 4 2 3 2 5 4" xfId="17162" xr:uid="{00000000-0005-0000-0000-000066140000}"/>
    <cellStyle name="Normal 4 2 3 2 6" xfId="4235" xr:uid="{00000000-0005-0000-0000-0000F70C0000}"/>
    <cellStyle name="Normal 4 2 3 2 6 2" xfId="10622" xr:uid="{00000000-0005-0000-0000-000068140000}"/>
    <cellStyle name="Normal 4 2 3 2 6 3" xfId="18700" xr:uid="{00000000-0005-0000-0000-000068140000}"/>
    <cellStyle name="Normal 4 2 3 2 7" xfId="7436" xr:uid="{00000000-0005-0000-0000-000069140000}"/>
    <cellStyle name="Normal 4 2 3 2 7 2" xfId="15514" xr:uid="{00000000-0005-0000-0000-000069140000}"/>
    <cellStyle name="Normal 4 2 3 2 8" xfId="12276" xr:uid="{00000000-0005-0000-0000-00006A140000}"/>
    <cellStyle name="Normal 4 2 3 2 8 2" xfId="20350" xr:uid="{00000000-0005-0000-0000-00006A140000}"/>
    <cellStyle name="Normal 4 2 3 2 9" xfId="13668" xr:uid="{00000000-0005-0000-0000-00006B140000}"/>
    <cellStyle name="Normal 4 2 3 2 9 2" xfId="21665" xr:uid="{00000000-0005-0000-0000-00006B140000}"/>
    <cellStyle name="Normal 4 2 3 3" xfId="570" xr:uid="{00000000-0005-0000-0000-00003A020000}"/>
    <cellStyle name="Normal 4 2 3 3 10" xfId="14154" xr:uid="{00000000-0005-0000-0000-00006C140000}"/>
    <cellStyle name="Normal 4 2 3 3 2" xfId="1697" xr:uid="{00000000-0005-0000-0000-0000F90C0000}"/>
    <cellStyle name="Normal 4 2 3 3 2 2" xfId="3347" xr:uid="{00000000-0005-0000-0000-0000FA0C0000}"/>
    <cellStyle name="Normal 4 2 3 3 2 2 2" xfId="13195" xr:uid="{00000000-0005-0000-0000-00006F140000}"/>
    <cellStyle name="Normal 4 2 3 3 2 2 2 2" xfId="21232" xr:uid="{00000000-0005-0000-0000-00006F140000}"/>
    <cellStyle name="Normal 4 2 3 3 2 2 3" xfId="9806" xr:uid="{00000000-0005-0000-0000-00006E140000}"/>
    <cellStyle name="Normal 4 2 3 3 2 2 4" xfId="17884" xr:uid="{00000000-0005-0000-0000-00006E140000}"/>
    <cellStyle name="Normal 4 2 3 3 2 3" xfId="5010" xr:uid="{00000000-0005-0000-0000-0000FB0C0000}"/>
    <cellStyle name="Normal 4 2 3 3 2 3 2" xfId="11397" xr:uid="{00000000-0005-0000-0000-000070140000}"/>
    <cellStyle name="Normal 4 2 3 3 2 3 3" xfId="19475" xr:uid="{00000000-0005-0000-0000-000070140000}"/>
    <cellStyle name="Normal 4 2 3 3 2 4" xfId="8211" xr:uid="{00000000-0005-0000-0000-000071140000}"/>
    <cellStyle name="Normal 4 2 3 3 2 4 2" xfId="16289" xr:uid="{00000000-0005-0000-0000-000071140000}"/>
    <cellStyle name="Normal 4 2 3 3 2 5" xfId="12551" xr:uid="{00000000-0005-0000-0000-000072140000}"/>
    <cellStyle name="Normal 4 2 3 3 2 5 2" xfId="20619" xr:uid="{00000000-0005-0000-0000-000072140000}"/>
    <cellStyle name="Normal 4 2 3 3 2 6" xfId="6601" xr:uid="{00000000-0005-0000-0000-00006D140000}"/>
    <cellStyle name="Normal 4 2 3 3 2 7" xfId="14681" xr:uid="{00000000-0005-0000-0000-00006D140000}"/>
    <cellStyle name="Normal 4 2 3 3 3" xfId="2224" xr:uid="{00000000-0005-0000-0000-0000FC0C0000}"/>
    <cellStyle name="Normal 4 2 3 3 3 2" xfId="3874" xr:uid="{00000000-0005-0000-0000-0000FD0C0000}"/>
    <cellStyle name="Normal 4 2 3 3 3 2 2" xfId="10333" xr:uid="{00000000-0005-0000-0000-000074140000}"/>
    <cellStyle name="Normal 4 2 3 3 3 2 3" xfId="18411" xr:uid="{00000000-0005-0000-0000-000074140000}"/>
    <cellStyle name="Normal 4 2 3 3 3 3" xfId="5537" xr:uid="{00000000-0005-0000-0000-0000FE0C0000}"/>
    <cellStyle name="Normal 4 2 3 3 3 3 2" xfId="11924" xr:uid="{00000000-0005-0000-0000-000075140000}"/>
    <cellStyle name="Normal 4 2 3 3 3 3 3" xfId="20002" xr:uid="{00000000-0005-0000-0000-000075140000}"/>
    <cellStyle name="Normal 4 2 3 3 3 4" xfId="8738" xr:uid="{00000000-0005-0000-0000-000076140000}"/>
    <cellStyle name="Normal 4 2 3 3 3 4 2" xfId="16816" xr:uid="{00000000-0005-0000-0000-000076140000}"/>
    <cellStyle name="Normal 4 2 3 3 3 5" xfId="13196" xr:uid="{00000000-0005-0000-0000-000077140000}"/>
    <cellStyle name="Normal 4 2 3 3 3 5 2" xfId="21233" xr:uid="{00000000-0005-0000-0000-000077140000}"/>
    <cellStyle name="Normal 4 2 3 3 3 6" xfId="7128" xr:uid="{00000000-0005-0000-0000-000073140000}"/>
    <cellStyle name="Normal 4 2 3 3 3 7" xfId="15208" xr:uid="{00000000-0005-0000-0000-000073140000}"/>
    <cellStyle name="Normal 4 2 3 3 4" xfId="2576" xr:uid="{00000000-0005-0000-0000-0000FF0C0000}"/>
    <cellStyle name="Normal 4 2 3 3 4 2" xfId="13194" xr:uid="{00000000-0005-0000-0000-000079140000}"/>
    <cellStyle name="Normal 4 2 3 3 4 2 2" xfId="21231" xr:uid="{00000000-0005-0000-0000-000079140000}"/>
    <cellStyle name="Normal 4 2 3 3 4 3" xfId="9086" xr:uid="{00000000-0005-0000-0000-000078140000}"/>
    <cellStyle name="Normal 4 2 3 3 4 4" xfId="17164" xr:uid="{00000000-0005-0000-0000-000078140000}"/>
    <cellStyle name="Normal 4 2 3 3 5" xfId="4483" xr:uid="{00000000-0005-0000-0000-0000000D0000}"/>
    <cellStyle name="Normal 4 2 3 3 5 2" xfId="10870" xr:uid="{00000000-0005-0000-0000-00007A140000}"/>
    <cellStyle name="Normal 4 2 3 3 5 3" xfId="18948" xr:uid="{00000000-0005-0000-0000-00007A140000}"/>
    <cellStyle name="Normal 4 2 3 3 6" xfId="7684" xr:uid="{00000000-0005-0000-0000-00007B140000}"/>
    <cellStyle name="Normal 4 2 3 3 6 2" xfId="15762" xr:uid="{00000000-0005-0000-0000-00007B140000}"/>
    <cellStyle name="Normal 4 2 3 3 7" xfId="12278" xr:uid="{00000000-0005-0000-0000-00007C140000}"/>
    <cellStyle name="Normal 4 2 3 3 7 2" xfId="20352" xr:uid="{00000000-0005-0000-0000-00007C140000}"/>
    <cellStyle name="Normal 4 2 3 3 8" xfId="13670" xr:uid="{00000000-0005-0000-0000-00007D140000}"/>
    <cellStyle name="Normal 4 2 3 3 8 2" xfId="21667" xr:uid="{00000000-0005-0000-0000-00007D140000}"/>
    <cellStyle name="Normal 4 2 3 3 9" xfId="6074" xr:uid="{00000000-0005-0000-0000-00006C140000}"/>
    <cellStyle name="Normal 4 2 3 4" xfId="1122" xr:uid="{00000000-0005-0000-0000-0000010D0000}"/>
    <cellStyle name="Normal 4 2 3 4 2" xfId="1780" xr:uid="{00000000-0005-0000-0000-0000020D0000}"/>
    <cellStyle name="Normal 4 2 3 4 2 2" xfId="3430" xr:uid="{00000000-0005-0000-0000-0000030D0000}"/>
    <cellStyle name="Normal 4 2 3 4 2 2 2" xfId="9889" xr:uid="{00000000-0005-0000-0000-000080140000}"/>
    <cellStyle name="Normal 4 2 3 4 2 2 3" xfId="17967" xr:uid="{00000000-0005-0000-0000-000080140000}"/>
    <cellStyle name="Normal 4 2 3 4 2 3" xfId="5093" xr:uid="{00000000-0005-0000-0000-0000040D0000}"/>
    <cellStyle name="Normal 4 2 3 4 2 3 2" xfId="11480" xr:uid="{00000000-0005-0000-0000-000081140000}"/>
    <cellStyle name="Normal 4 2 3 4 2 3 3" xfId="19558" xr:uid="{00000000-0005-0000-0000-000081140000}"/>
    <cellStyle name="Normal 4 2 3 4 2 4" xfId="8294" xr:uid="{00000000-0005-0000-0000-000082140000}"/>
    <cellStyle name="Normal 4 2 3 4 2 4 2" xfId="16372" xr:uid="{00000000-0005-0000-0000-000082140000}"/>
    <cellStyle name="Normal 4 2 3 4 2 5" xfId="13197" xr:uid="{00000000-0005-0000-0000-000083140000}"/>
    <cellStyle name="Normal 4 2 3 4 2 5 2" xfId="21234" xr:uid="{00000000-0005-0000-0000-000083140000}"/>
    <cellStyle name="Normal 4 2 3 4 2 6" xfId="6684" xr:uid="{00000000-0005-0000-0000-00007F140000}"/>
    <cellStyle name="Normal 4 2 3 4 2 7" xfId="14764" xr:uid="{00000000-0005-0000-0000-00007F140000}"/>
    <cellStyle name="Normal 4 2 3 4 3" xfId="2307" xr:uid="{00000000-0005-0000-0000-0000050D0000}"/>
    <cellStyle name="Normal 4 2 3 4 3 2" xfId="3957" xr:uid="{00000000-0005-0000-0000-0000060D0000}"/>
    <cellStyle name="Normal 4 2 3 4 3 2 2" xfId="10416" xr:uid="{00000000-0005-0000-0000-000085140000}"/>
    <cellStyle name="Normal 4 2 3 4 3 2 3" xfId="18494" xr:uid="{00000000-0005-0000-0000-000085140000}"/>
    <cellStyle name="Normal 4 2 3 4 3 3" xfId="5620" xr:uid="{00000000-0005-0000-0000-0000070D0000}"/>
    <cellStyle name="Normal 4 2 3 4 3 3 2" xfId="12007" xr:uid="{00000000-0005-0000-0000-000086140000}"/>
    <cellStyle name="Normal 4 2 3 4 3 3 3" xfId="20085" xr:uid="{00000000-0005-0000-0000-000086140000}"/>
    <cellStyle name="Normal 4 2 3 4 3 4" xfId="8821" xr:uid="{00000000-0005-0000-0000-000087140000}"/>
    <cellStyle name="Normal 4 2 3 4 3 4 2" xfId="16899" xr:uid="{00000000-0005-0000-0000-000087140000}"/>
    <cellStyle name="Normal 4 2 3 4 3 5" xfId="7211" xr:uid="{00000000-0005-0000-0000-000084140000}"/>
    <cellStyle name="Normal 4 2 3 4 3 6" xfId="15291" xr:uid="{00000000-0005-0000-0000-000084140000}"/>
    <cellStyle name="Normal 4 2 3 4 4" xfId="2873" xr:uid="{00000000-0005-0000-0000-0000080D0000}"/>
    <cellStyle name="Normal 4 2 3 4 4 2" xfId="9362" xr:uid="{00000000-0005-0000-0000-000088140000}"/>
    <cellStyle name="Normal 4 2 3 4 4 3" xfId="17440" xr:uid="{00000000-0005-0000-0000-000088140000}"/>
    <cellStyle name="Normal 4 2 3 4 5" xfId="4566" xr:uid="{00000000-0005-0000-0000-0000090D0000}"/>
    <cellStyle name="Normal 4 2 3 4 5 2" xfId="10953" xr:uid="{00000000-0005-0000-0000-000089140000}"/>
    <cellStyle name="Normal 4 2 3 4 5 3" xfId="19031" xr:uid="{00000000-0005-0000-0000-000089140000}"/>
    <cellStyle name="Normal 4 2 3 4 6" xfId="7767" xr:uid="{00000000-0005-0000-0000-00008A140000}"/>
    <cellStyle name="Normal 4 2 3 4 6 2" xfId="15845" xr:uid="{00000000-0005-0000-0000-00008A140000}"/>
    <cellStyle name="Normal 4 2 3 4 7" xfId="12548" xr:uid="{00000000-0005-0000-0000-00008B140000}"/>
    <cellStyle name="Normal 4 2 3 4 7 2" xfId="20616" xr:uid="{00000000-0005-0000-0000-00008B140000}"/>
    <cellStyle name="Normal 4 2 3 4 8" xfId="6157" xr:uid="{00000000-0005-0000-0000-00007E140000}"/>
    <cellStyle name="Normal 4 2 3 4 9" xfId="14237" xr:uid="{00000000-0005-0000-0000-00007E140000}"/>
    <cellStyle name="Normal 4 2 3 5" xfId="1449" xr:uid="{00000000-0005-0000-0000-00000A0D0000}"/>
    <cellStyle name="Normal 4 2 3 5 2" xfId="3098" xr:uid="{00000000-0005-0000-0000-00000B0D0000}"/>
    <cellStyle name="Normal 4 2 3 5 2 2" xfId="9557" xr:uid="{00000000-0005-0000-0000-00008D140000}"/>
    <cellStyle name="Normal 4 2 3 5 2 3" xfId="17635" xr:uid="{00000000-0005-0000-0000-00008D140000}"/>
    <cellStyle name="Normal 4 2 3 5 3" xfId="4761" xr:uid="{00000000-0005-0000-0000-00000C0D0000}"/>
    <cellStyle name="Normal 4 2 3 5 3 2" xfId="11148" xr:uid="{00000000-0005-0000-0000-00008E140000}"/>
    <cellStyle name="Normal 4 2 3 5 3 3" xfId="19226" xr:uid="{00000000-0005-0000-0000-00008E140000}"/>
    <cellStyle name="Normal 4 2 3 5 4" xfId="7962" xr:uid="{00000000-0005-0000-0000-00008F140000}"/>
    <cellStyle name="Normal 4 2 3 5 4 2" xfId="16040" xr:uid="{00000000-0005-0000-0000-00008F140000}"/>
    <cellStyle name="Normal 4 2 3 5 5" xfId="13198" xr:uid="{00000000-0005-0000-0000-000090140000}"/>
    <cellStyle name="Normal 4 2 3 5 5 2" xfId="21235" xr:uid="{00000000-0005-0000-0000-000090140000}"/>
    <cellStyle name="Normal 4 2 3 5 6" xfId="6352" xr:uid="{00000000-0005-0000-0000-00008C140000}"/>
    <cellStyle name="Normal 4 2 3 5 7" xfId="14432" xr:uid="{00000000-0005-0000-0000-00008C140000}"/>
    <cellStyle name="Normal 4 2 3 6" xfId="1975" xr:uid="{00000000-0005-0000-0000-00000D0D0000}"/>
    <cellStyle name="Normal 4 2 3 6 2" xfId="3625" xr:uid="{00000000-0005-0000-0000-00000E0D0000}"/>
    <cellStyle name="Normal 4 2 3 6 2 2" xfId="10084" xr:uid="{00000000-0005-0000-0000-000092140000}"/>
    <cellStyle name="Normal 4 2 3 6 2 3" xfId="18162" xr:uid="{00000000-0005-0000-0000-000092140000}"/>
    <cellStyle name="Normal 4 2 3 6 3" xfId="5288" xr:uid="{00000000-0005-0000-0000-00000F0D0000}"/>
    <cellStyle name="Normal 4 2 3 6 3 2" xfId="11675" xr:uid="{00000000-0005-0000-0000-000093140000}"/>
    <cellStyle name="Normal 4 2 3 6 3 3" xfId="19753" xr:uid="{00000000-0005-0000-0000-000093140000}"/>
    <cellStyle name="Normal 4 2 3 6 4" xfId="8489" xr:uid="{00000000-0005-0000-0000-000094140000}"/>
    <cellStyle name="Normal 4 2 3 6 4 2" xfId="16567" xr:uid="{00000000-0005-0000-0000-000094140000}"/>
    <cellStyle name="Normal 4 2 3 6 5" xfId="12757" xr:uid="{00000000-0005-0000-0000-000095140000}"/>
    <cellStyle name="Normal 4 2 3 6 5 2" xfId="20818" xr:uid="{00000000-0005-0000-0000-000095140000}"/>
    <cellStyle name="Normal 4 2 3 6 6" xfId="6879" xr:uid="{00000000-0005-0000-0000-000091140000}"/>
    <cellStyle name="Normal 4 2 3 6 7" xfId="14959" xr:uid="{00000000-0005-0000-0000-000091140000}"/>
    <cellStyle name="Normal 4 2 3 7" xfId="2573" xr:uid="{00000000-0005-0000-0000-0000100D0000}"/>
    <cellStyle name="Normal 4 2 3 7 2" xfId="9083" xr:uid="{00000000-0005-0000-0000-000096140000}"/>
    <cellStyle name="Normal 4 2 3 7 3" xfId="17161" xr:uid="{00000000-0005-0000-0000-000096140000}"/>
    <cellStyle name="Normal 4 2 3 8" xfId="4234" xr:uid="{00000000-0005-0000-0000-0000110D0000}"/>
    <cellStyle name="Normal 4 2 3 8 2" xfId="10621" xr:uid="{00000000-0005-0000-0000-000097140000}"/>
    <cellStyle name="Normal 4 2 3 8 3" xfId="18699" xr:uid="{00000000-0005-0000-0000-000097140000}"/>
    <cellStyle name="Normal 4 2 3 9" xfId="7435" xr:uid="{00000000-0005-0000-0000-000098140000}"/>
    <cellStyle name="Normal 4 2 3 9 2" xfId="15513" xr:uid="{00000000-0005-0000-0000-000098140000}"/>
    <cellStyle name="Normal 4 2 4" xfId="571" xr:uid="{00000000-0005-0000-0000-00003B020000}"/>
    <cellStyle name="Normal 4 2 4 10" xfId="13671" xr:uid="{00000000-0005-0000-0000-00009A140000}"/>
    <cellStyle name="Normal 4 2 4 10 2" xfId="21668" xr:uid="{00000000-0005-0000-0000-00009A140000}"/>
    <cellStyle name="Normal 4 2 4 11" xfId="5827" xr:uid="{00000000-0005-0000-0000-000099140000}"/>
    <cellStyle name="Normal 4 2 4 12" xfId="13907" xr:uid="{00000000-0005-0000-0000-000099140000}"/>
    <cellStyle name="Normal 4 2 4 2" xfId="572" xr:uid="{00000000-0005-0000-0000-00003C020000}"/>
    <cellStyle name="Normal 4 2 4 2 10" xfId="5977" xr:uid="{00000000-0005-0000-0000-00009B140000}"/>
    <cellStyle name="Normal 4 2 4 2 11" xfId="14057" xr:uid="{00000000-0005-0000-0000-00009B140000}"/>
    <cellStyle name="Normal 4 2 4 2 2" xfId="1177" xr:uid="{00000000-0005-0000-0000-0000140D0000}"/>
    <cellStyle name="Normal 4 2 4 2 2 2" xfId="1835" xr:uid="{00000000-0005-0000-0000-0000150D0000}"/>
    <cellStyle name="Normal 4 2 4 2 2 2 2" xfId="3485" xr:uid="{00000000-0005-0000-0000-0000160D0000}"/>
    <cellStyle name="Normal 4 2 4 2 2 2 2 2" xfId="13201" xr:uid="{00000000-0005-0000-0000-00009F140000}"/>
    <cellStyle name="Normal 4 2 4 2 2 2 2 2 2" xfId="21238" xr:uid="{00000000-0005-0000-0000-00009F140000}"/>
    <cellStyle name="Normal 4 2 4 2 2 2 2 3" xfId="9944" xr:uid="{00000000-0005-0000-0000-00009E140000}"/>
    <cellStyle name="Normal 4 2 4 2 2 2 2 4" xfId="18022" xr:uid="{00000000-0005-0000-0000-00009E140000}"/>
    <cellStyle name="Normal 4 2 4 2 2 2 3" xfId="5148" xr:uid="{00000000-0005-0000-0000-0000170D0000}"/>
    <cellStyle name="Normal 4 2 4 2 2 2 3 2" xfId="11535" xr:uid="{00000000-0005-0000-0000-0000A0140000}"/>
    <cellStyle name="Normal 4 2 4 2 2 2 3 3" xfId="19613" xr:uid="{00000000-0005-0000-0000-0000A0140000}"/>
    <cellStyle name="Normal 4 2 4 2 2 2 4" xfId="8349" xr:uid="{00000000-0005-0000-0000-0000A1140000}"/>
    <cellStyle name="Normal 4 2 4 2 2 2 4 2" xfId="16427" xr:uid="{00000000-0005-0000-0000-0000A1140000}"/>
    <cellStyle name="Normal 4 2 4 2 2 2 5" xfId="12554" xr:uid="{00000000-0005-0000-0000-0000A2140000}"/>
    <cellStyle name="Normal 4 2 4 2 2 2 5 2" xfId="20622" xr:uid="{00000000-0005-0000-0000-0000A2140000}"/>
    <cellStyle name="Normal 4 2 4 2 2 2 6" xfId="6739" xr:uid="{00000000-0005-0000-0000-00009D140000}"/>
    <cellStyle name="Normal 4 2 4 2 2 2 7" xfId="14819" xr:uid="{00000000-0005-0000-0000-00009D140000}"/>
    <cellStyle name="Normal 4 2 4 2 2 3" xfId="2362" xr:uid="{00000000-0005-0000-0000-0000180D0000}"/>
    <cellStyle name="Normal 4 2 4 2 2 3 2" xfId="4012" xr:uid="{00000000-0005-0000-0000-0000190D0000}"/>
    <cellStyle name="Normal 4 2 4 2 2 3 2 2" xfId="10471" xr:uid="{00000000-0005-0000-0000-0000A4140000}"/>
    <cellStyle name="Normal 4 2 4 2 2 3 2 3" xfId="18549" xr:uid="{00000000-0005-0000-0000-0000A4140000}"/>
    <cellStyle name="Normal 4 2 4 2 2 3 3" xfId="5675" xr:uid="{00000000-0005-0000-0000-00001A0D0000}"/>
    <cellStyle name="Normal 4 2 4 2 2 3 3 2" xfId="12062" xr:uid="{00000000-0005-0000-0000-0000A5140000}"/>
    <cellStyle name="Normal 4 2 4 2 2 3 3 3" xfId="20140" xr:uid="{00000000-0005-0000-0000-0000A5140000}"/>
    <cellStyle name="Normal 4 2 4 2 2 3 4" xfId="8876" xr:uid="{00000000-0005-0000-0000-0000A6140000}"/>
    <cellStyle name="Normal 4 2 4 2 2 3 4 2" xfId="16954" xr:uid="{00000000-0005-0000-0000-0000A6140000}"/>
    <cellStyle name="Normal 4 2 4 2 2 3 5" xfId="13202" xr:uid="{00000000-0005-0000-0000-0000A7140000}"/>
    <cellStyle name="Normal 4 2 4 2 2 3 5 2" xfId="21239" xr:uid="{00000000-0005-0000-0000-0000A7140000}"/>
    <cellStyle name="Normal 4 2 4 2 2 3 6" xfId="7266" xr:uid="{00000000-0005-0000-0000-0000A3140000}"/>
    <cellStyle name="Normal 4 2 4 2 2 3 7" xfId="15346" xr:uid="{00000000-0005-0000-0000-0000A3140000}"/>
    <cellStyle name="Normal 4 2 4 2 2 4" xfId="2928" xr:uid="{00000000-0005-0000-0000-00001B0D0000}"/>
    <cellStyle name="Normal 4 2 4 2 2 4 2" xfId="13200" xr:uid="{00000000-0005-0000-0000-0000A9140000}"/>
    <cellStyle name="Normal 4 2 4 2 2 4 2 2" xfId="21237" xr:uid="{00000000-0005-0000-0000-0000A9140000}"/>
    <cellStyle name="Normal 4 2 4 2 2 4 3" xfId="9417" xr:uid="{00000000-0005-0000-0000-0000A8140000}"/>
    <cellStyle name="Normal 4 2 4 2 2 4 4" xfId="17495" xr:uid="{00000000-0005-0000-0000-0000A8140000}"/>
    <cellStyle name="Normal 4 2 4 2 2 5" xfId="4621" xr:uid="{00000000-0005-0000-0000-00001C0D0000}"/>
    <cellStyle name="Normal 4 2 4 2 2 5 2" xfId="11008" xr:uid="{00000000-0005-0000-0000-0000AA140000}"/>
    <cellStyle name="Normal 4 2 4 2 2 5 3" xfId="19086" xr:uid="{00000000-0005-0000-0000-0000AA140000}"/>
    <cellStyle name="Normal 4 2 4 2 2 6" xfId="7822" xr:uid="{00000000-0005-0000-0000-0000AB140000}"/>
    <cellStyle name="Normal 4 2 4 2 2 6 2" xfId="15900" xr:uid="{00000000-0005-0000-0000-0000AB140000}"/>
    <cellStyle name="Normal 4 2 4 2 2 7" xfId="12411" xr:uid="{00000000-0005-0000-0000-0000AC140000}"/>
    <cellStyle name="Normal 4 2 4 2 2 7 2" xfId="20482" xr:uid="{00000000-0005-0000-0000-0000AC140000}"/>
    <cellStyle name="Normal 4 2 4 2 2 8" xfId="6212" xr:uid="{00000000-0005-0000-0000-00009C140000}"/>
    <cellStyle name="Normal 4 2 4 2 2 9" xfId="14292" xr:uid="{00000000-0005-0000-0000-00009C140000}"/>
    <cellStyle name="Normal 4 2 4 2 3" xfId="1601" xr:uid="{00000000-0005-0000-0000-00001D0D0000}"/>
    <cellStyle name="Normal 4 2 4 2 3 2" xfId="3250" xr:uid="{00000000-0005-0000-0000-00001E0D0000}"/>
    <cellStyle name="Normal 4 2 4 2 3 2 2" xfId="13203" xr:uid="{00000000-0005-0000-0000-0000AF140000}"/>
    <cellStyle name="Normal 4 2 4 2 3 2 2 2" xfId="21240" xr:uid="{00000000-0005-0000-0000-0000AF140000}"/>
    <cellStyle name="Normal 4 2 4 2 3 2 3" xfId="9709" xr:uid="{00000000-0005-0000-0000-0000AE140000}"/>
    <cellStyle name="Normal 4 2 4 2 3 2 4" xfId="17787" xr:uid="{00000000-0005-0000-0000-0000AE140000}"/>
    <cellStyle name="Normal 4 2 4 2 3 3" xfId="4913" xr:uid="{00000000-0005-0000-0000-00001F0D0000}"/>
    <cellStyle name="Normal 4 2 4 2 3 3 2" xfId="11300" xr:uid="{00000000-0005-0000-0000-0000B0140000}"/>
    <cellStyle name="Normal 4 2 4 2 3 3 3" xfId="19378" xr:uid="{00000000-0005-0000-0000-0000B0140000}"/>
    <cellStyle name="Normal 4 2 4 2 3 4" xfId="8114" xr:uid="{00000000-0005-0000-0000-0000B1140000}"/>
    <cellStyle name="Normal 4 2 4 2 3 4 2" xfId="16192" xr:uid="{00000000-0005-0000-0000-0000B1140000}"/>
    <cellStyle name="Normal 4 2 4 2 3 5" xfId="12553" xr:uid="{00000000-0005-0000-0000-0000B2140000}"/>
    <cellStyle name="Normal 4 2 4 2 3 5 2" xfId="20621" xr:uid="{00000000-0005-0000-0000-0000B2140000}"/>
    <cellStyle name="Normal 4 2 4 2 3 6" xfId="6504" xr:uid="{00000000-0005-0000-0000-0000AD140000}"/>
    <cellStyle name="Normal 4 2 4 2 3 7" xfId="14584" xr:uid="{00000000-0005-0000-0000-0000AD140000}"/>
    <cellStyle name="Normal 4 2 4 2 4" xfId="2127" xr:uid="{00000000-0005-0000-0000-0000200D0000}"/>
    <cellStyle name="Normal 4 2 4 2 4 2" xfId="3777" xr:uid="{00000000-0005-0000-0000-0000210D0000}"/>
    <cellStyle name="Normal 4 2 4 2 4 2 2" xfId="10236" xr:uid="{00000000-0005-0000-0000-0000B4140000}"/>
    <cellStyle name="Normal 4 2 4 2 4 2 3" xfId="18314" xr:uid="{00000000-0005-0000-0000-0000B4140000}"/>
    <cellStyle name="Normal 4 2 4 2 4 3" xfId="5440" xr:uid="{00000000-0005-0000-0000-0000220D0000}"/>
    <cellStyle name="Normal 4 2 4 2 4 3 2" xfId="11827" xr:uid="{00000000-0005-0000-0000-0000B5140000}"/>
    <cellStyle name="Normal 4 2 4 2 4 3 3" xfId="19905" xr:uid="{00000000-0005-0000-0000-0000B5140000}"/>
    <cellStyle name="Normal 4 2 4 2 4 4" xfId="8641" xr:uid="{00000000-0005-0000-0000-0000B6140000}"/>
    <cellStyle name="Normal 4 2 4 2 4 4 2" xfId="16719" xr:uid="{00000000-0005-0000-0000-0000B6140000}"/>
    <cellStyle name="Normal 4 2 4 2 4 5" xfId="13204" xr:uid="{00000000-0005-0000-0000-0000B7140000}"/>
    <cellStyle name="Normal 4 2 4 2 4 5 2" xfId="21241" xr:uid="{00000000-0005-0000-0000-0000B7140000}"/>
    <cellStyle name="Normal 4 2 4 2 4 6" xfId="7031" xr:uid="{00000000-0005-0000-0000-0000B3140000}"/>
    <cellStyle name="Normal 4 2 4 2 4 7" xfId="15111" xr:uid="{00000000-0005-0000-0000-0000B3140000}"/>
    <cellStyle name="Normal 4 2 4 2 5" xfId="2578" xr:uid="{00000000-0005-0000-0000-0000230D0000}"/>
    <cellStyle name="Normal 4 2 4 2 5 2" xfId="13199" xr:uid="{00000000-0005-0000-0000-0000B9140000}"/>
    <cellStyle name="Normal 4 2 4 2 5 2 2" xfId="21236" xr:uid="{00000000-0005-0000-0000-0000B9140000}"/>
    <cellStyle name="Normal 4 2 4 2 5 3" xfId="9088" xr:uid="{00000000-0005-0000-0000-0000B8140000}"/>
    <cellStyle name="Normal 4 2 4 2 5 4" xfId="17166" xr:uid="{00000000-0005-0000-0000-0000B8140000}"/>
    <cellStyle name="Normal 4 2 4 2 6" xfId="4386" xr:uid="{00000000-0005-0000-0000-0000240D0000}"/>
    <cellStyle name="Normal 4 2 4 2 6 2" xfId="10773" xr:uid="{00000000-0005-0000-0000-0000BA140000}"/>
    <cellStyle name="Normal 4 2 4 2 6 3" xfId="18851" xr:uid="{00000000-0005-0000-0000-0000BA140000}"/>
    <cellStyle name="Normal 4 2 4 2 7" xfId="7587" xr:uid="{00000000-0005-0000-0000-0000BB140000}"/>
    <cellStyle name="Normal 4 2 4 2 7 2" xfId="15665" xr:uid="{00000000-0005-0000-0000-0000BB140000}"/>
    <cellStyle name="Normal 4 2 4 2 8" xfId="12280" xr:uid="{00000000-0005-0000-0000-0000BC140000}"/>
    <cellStyle name="Normal 4 2 4 2 8 2" xfId="20354" xr:uid="{00000000-0005-0000-0000-0000BC140000}"/>
    <cellStyle name="Normal 4 2 4 2 9" xfId="13672" xr:uid="{00000000-0005-0000-0000-0000BD140000}"/>
    <cellStyle name="Normal 4 2 4 2 9 2" xfId="21669" xr:uid="{00000000-0005-0000-0000-0000BD140000}"/>
    <cellStyle name="Normal 4 2 4 3" xfId="573" xr:uid="{00000000-0005-0000-0000-00003D020000}"/>
    <cellStyle name="Normal 4 2 4 3 10" xfId="14156" xr:uid="{00000000-0005-0000-0000-0000BE140000}"/>
    <cellStyle name="Normal 4 2 4 3 2" xfId="1699" xr:uid="{00000000-0005-0000-0000-0000260D0000}"/>
    <cellStyle name="Normal 4 2 4 3 2 2" xfId="3349" xr:uid="{00000000-0005-0000-0000-0000270D0000}"/>
    <cellStyle name="Normal 4 2 4 3 2 2 2" xfId="13206" xr:uid="{00000000-0005-0000-0000-0000C1140000}"/>
    <cellStyle name="Normal 4 2 4 3 2 2 2 2" xfId="21243" xr:uid="{00000000-0005-0000-0000-0000C1140000}"/>
    <cellStyle name="Normal 4 2 4 3 2 2 3" xfId="9808" xr:uid="{00000000-0005-0000-0000-0000C0140000}"/>
    <cellStyle name="Normal 4 2 4 3 2 2 4" xfId="17886" xr:uid="{00000000-0005-0000-0000-0000C0140000}"/>
    <cellStyle name="Normal 4 2 4 3 2 3" xfId="5012" xr:uid="{00000000-0005-0000-0000-0000280D0000}"/>
    <cellStyle name="Normal 4 2 4 3 2 3 2" xfId="11399" xr:uid="{00000000-0005-0000-0000-0000C2140000}"/>
    <cellStyle name="Normal 4 2 4 3 2 3 3" xfId="19477" xr:uid="{00000000-0005-0000-0000-0000C2140000}"/>
    <cellStyle name="Normal 4 2 4 3 2 4" xfId="8213" xr:uid="{00000000-0005-0000-0000-0000C3140000}"/>
    <cellStyle name="Normal 4 2 4 3 2 4 2" xfId="16291" xr:uid="{00000000-0005-0000-0000-0000C3140000}"/>
    <cellStyle name="Normal 4 2 4 3 2 5" xfId="12555" xr:uid="{00000000-0005-0000-0000-0000C4140000}"/>
    <cellStyle name="Normal 4 2 4 3 2 5 2" xfId="20623" xr:uid="{00000000-0005-0000-0000-0000C4140000}"/>
    <cellStyle name="Normal 4 2 4 3 2 6" xfId="6603" xr:uid="{00000000-0005-0000-0000-0000BF140000}"/>
    <cellStyle name="Normal 4 2 4 3 2 7" xfId="14683" xr:uid="{00000000-0005-0000-0000-0000BF140000}"/>
    <cellStyle name="Normal 4 2 4 3 3" xfId="2226" xr:uid="{00000000-0005-0000-0000-0000290D0000}"/>
    <cellStyle name="Normal 4 2 4 3 3 2" xfId="3876" xr:uid="{00000000-0005-0000-0000-00002A0D0000}"/>
    <cellStyle name="Normal 4 2 4 3 3 2 2" xfId="10335" xr:uid="{00000000-0005-0000-0000-0000C6140000}"/>
    <cellStyle name="Normal 4 2 4 3 3 2 3" xfId="18413" xr:uid="{00000000-0005-0000-0000-0000C6140000}"/>
    <cellStyle name="Normal 4 2 4 3 3 3" xfId="5539" xr:uid="{00000000-0005-0000-0000-00002B0D0000}"/>
    <cellStyle name="Normal 4 2 4 3 3 3 2" xfId="11926" xr:uid="{00000000-0005-0000-0000-0000C7140000}"/>
    <cellStyle name="Normal 4 2 4 3 3 3 3" xfId="20004" xr:uid="{00000000-0005-0000-0000-0000C7140000}"/>
    <cellStyle name="Normal 4 2 4 3 3 4" xfId="8740" xr:uid="{00000000-0005-0000-0000-0000C8140000}"/>
    <cellStyle name="Normal 4 2 4 3 3 4 2" xfId="16818" xr:uid="{00000000-0005-0000-0000-0000C8140000}"/>
    <cellStyle name="Normal 4 2 4 3 3 5" xfId="13207" xr:uid="{00000000-0005-0000-0000-0000C9140000}"/>
    <cellStyle name="Normal 4 2 4 3 3 5 2" xfId="21244" xr:uid="{00000000-0005-0000-0000-0000C9140000}"/>
    <cellStyle name="Normal 4 2 4 3 3 6" xfId="7130" xr:uid="{00000000-0005-0000-0000-0000C5140000}"/>
    <cellStyle name="Normal 4 2 4 3 3 7" xfId="15210" xr:uid="{00000000-0005-0000-0000-0000C5140000}"/>
    <cellStyle name="Normal 4 2 4 3 4" xfId="2579" xr:uid="{00000000-0005-0000-0000-00002C0D0000}"/>
    <cellStyle name="Normal 4 2 4 3 4 2" xfId="13205" xr:uid="{00000000-0005-0000-0000-0000CB140000}"/>
    <cellStyle name="Normal 4 2 4 3 4 2 2" xfId="21242" xr:uid="{00000000-0005-0000-0000-0000CB140000}"/>
    <cellStyle name="Normal 4 2 4 3 4 3" xfId="9089" xr:uid="{00000000-0005-0000-0000-0000CA140000}"/>
    <cellStyle name="Normal 4 2 4 3 4 4" xfId="17167" xr:uid="{00000000-0005-0000-0000-0000CA140000}"/>
    <cellStyle name="Normal 4 2 4 3 5" xfId="4485" xr:uid="{00000000-0005-0000-0000-00002D0D0000}"/>
    <cellStyle name="Normal 4 2 4 3 5 2" xfId="10872" xr:uid="{00000000-0005-0000-0000-0000CC140000}"/>
    <cellStyle name="Normal 4 2 4 3 5 3" xfId="18950" xr:uid="{00000000-0005-0000-0000-0000CC140000}"/>
    <cellStyle name="Normal 4 2 4 3 6" xfId="7686" xr:uid="{00000000-0005-0000-0000-0000CD140000}"/>
    <cellStyle name="Normal 4 2 4 3 6 2" xfId="15764" xr:uid="{00000000-0005-0000-0000-0000CD140000}"/>
    <cellStyle name="Normal 4 2 4 3 7" xfId="12281" xr:uid="{00000000-0005-0000-0000-0000CE140000}"/>
    <cellStyle name="Normal 4 2 4 3 7 2" xfId="20355" xr:uid="{00000000-0005-0000-0000-0000CE140000}"/>
    <cellStyle name="Normal 4 2 4 3 8" xfId="13673" xr:uid="{00000000-0005-0000-0000-0000CF140000}"/>
    <cellStyle name="Normal 4 2 4 3 8 2" xfId="21670" xr:uid="{00000000-0005-0000-0000-0000CF140000}"/>
    <cellStyle name="Normal 4 2 4 3 9" xfId="6076" xr:uid="{00000000-0005-0000-0000-0000BE140000}"/>
    <cellStyle name="Normal 4 2 4 4" xfId="1451" xr:uid="{00000000-0005-0000-0000-00002E0D0000}"/>
    <cellStyle name="Normal 4 2 4 4 2" xfId="3100" xr:uid="{00000000-0005-0000-0000-00002F0D0000}"/>
    <cellStyle name="Normal 4 2 4 4 2 2" xfId="13208" xr:uid="{00000000-0005-0000-0000-0000D2140000}"/>
    <cellStyle name="Normal 4 2 4 4 2 2 2" xfId="21245" xr:uid="{00000000-0005-0000-0000-0000D2140000}"/>
    <cellStyle name="Normal 4 2 4 4 2 3" xfId="9559" xr:uid="{00000000-0005-0000-0000-0000D1140000}"/>
    <cellStyle name="Normal 4 2 4 4 2 4" xfId="17637" xr:uid="{00000000-0005-0000-0000-0000D1140000}"/>
    <cellStyle name="Normal 4 2 4 4 3" xfId="4763" xr:uid="{00000000-0005-0000-0000-0000300D0000}"/>
    <cellStyle name="Normal 4 2 4 4 3 2" xfId="11150" xr:uid="{00000000-0005-0000-0000-0000D3140000}"/>
    <cellStyle name="Normal 4 2 4 4 3 3" xfId="19228" xr:uid="{00000000-0005-0000-0000-0000D3140000}"/>
    <cellStyle name="Normal 4 2 4 4 4" xfId="7964" xr:uid="{00000000-0005-0000-0000-0000D4140000}"/>
    <cellStyle name="Normal 4 2 4 4 4 2" xfId="16042" xr:uid="{00000000-0005-0000-0000-0000D4140000}"/>
    <cellStyle name="Normal 4 2 4 4 5" xfId="12552" xr:uid="{00000000-0005-0000-0000-0000D5140000}"/>
    <cellStyle name="Normal 4 2 4 4 5 2" xfId="20620" xr:uid="{00000000-0005-0000-0000-0000D5140000}"/>
    <cellStyle name="Normal 4 2 4 4 6" xfId="6354" xr:uid="{00000000-0005-0000-0000-0000D0140000}"/>
    <cellStyle name="Normal 4 2 4 4 7" xfId="14434" xr:uid="{00000000-0005-0000-0000-0000D0140000}"/>
    <cellStyle name="Normal 4 2 4 5" xfId="1977" xr:uid="{00000000-0005-0000-0000-0000310D0000}"/>
    <cellStyle name="Normal 4 2 4 5 2" xfId="3627" xr:uid="{00000000-0005-0000-0000-0000320D0000}"/>
    <cellStyle name="Normal 4 2 4 5 2 2" xfId="10086" xr:uid="{00000000-0005-0000-0000-0000D7140000}"/>
    <cellStyle name="Normal 4 2 4 5 2 3" xfId="18164" xr:uid="{00000000-0005-0000-0000-0000D7140000}"/>
    <cellStyle name="Normal 4 2 4 5 3" xfId="5290" xr:uid="{00000000-0005-0000-0000-0000330D0000}"/>
    <cellStyle name="Normal 4 2 4 5 3 2" xfId="11677" xr:uid="{00000000-0005-0000-0000-0000D8140000}"/>
    <cellStyle name="Normal 4 2 4 5 3 3" xfId="19755" xr:uid="{00000000-0005-0000-0000-0000D8140000}"/>
    <cellStyle name="Normal 4 2 4 5 4" xfId="8491" xr:uid="{00000000-0005-0000-0000-0000D9140000}"/>
    <cellStyle name="Normal 4 2 4 5 4 2" xfId="16569" xr:uid="{00000000-0005-0000-0000-0000D9140000}"/>
    <cellStyle name="Normal 4 2 4 5 5" xfId="13209" xr:uid="{00000000-0005-0000-0000-0000DA140000}"/>
    <cellStyle name="Normal 4 2 4 5 5 2" xfId="21246" xr:uid="{00000000-0005-0000-0000-0000DA140000}"/>
    <cellStyle name="Normal 4 2 4 5 6" xfId="6881" xr:uid="{00000000-0005-0000-0000-0000D6140000}"/>
    <cellStyle name="Normal 4 2 4 5 7" xfId="14961" xr:uid="{00000000-0005-0000-0000-0000D6140000}"/>
    <cellStyle name="Normal 4 2 4 6" xfId="2577" xr:uid="{00000000-0005-0000-0000-0000340D0000}"/>
    <cellStyle name="Normal 4 2 4 6 2" xfId="12759" xr:uid="{00000000-0005-0000-0000-0000DC140000}"/>
    <cellStyle name="Normal 4 2 4 6 2 2" xfId="20820" xr:uid="{00000000-0005-0000-0000-0000DC140000}"/>
    <cellStyle name="Normal 4 2 4 6 3" xfId="9087" xr:uid="{00000000-0005-0000-0000-0000DB140000}"/>
    <cellStyle name="Normal 4 2 4 6 4" xfId="17165" xr:uid="{00000000-0005-0000-0000-0000DB140000}"/>
    <cellStyle name="Normal 4 2 4 7" xfId="4236" xr:uid="{00000000-0005-0000-0000-0000350D0000}"/>
    <cellStyle name="Normal 4 2 4 7 2" xfId="10623" xr:uid="{00000000-0005-0000-0000-0000DD140000}"/>
    <cellStyle name="Normal 4 2 4 7 3" xfId="18701" xr:uid="{00000000-0005-0000-0000-0000DD140000}"/>
    <cellStyle name="Normal 4 2 4 8" xfId="7437" xr:uid="{00000000-0005-0000-0000-0000DE140000}"/>
    <cellStyle name="Normal 4 2 4 8 2" xfId="15515" xr:uid="{00000000-0005-0000-0000-0000DE140000}"/>
    <cellStyle name="Normal 4 2 4 9" xfId="12279" xr:uid="{00000000-0005-0000-0000-0000DF140000}"/>
    <cellStyle name="Normal 4 2 4 9 2" xfId="20353" xr:uid="{00000000-0005-0000-0000-0000DF140000}"/>
    <cellStyle name="Normal 4 2 5" xfId="574" xr:uid="{00000000-0005-0000-0000-00003E020000}"/>
    <cellStyle name="Normal 4 2 5 10" xfId="13674" xr:uid="{00000000-0005-0000-0000-0000E1140000}"/>
    <cellStyle name="Normal 4 2 5 10 2" xfId="21671" xr:uid="{00000000-0005-0000-0000-0000E1140000}"/>
    <cellStyle name="Normal 4 2 5 11" xfId="5828" xr:uid="{00000000-0005-0000-0000-0000E0140000}"/>
    <cellStyle name="Normal 4 2 5 12" xfId="13908" xr:uid="{00000000-0005-0000-0000-0000E0140000}"/>
    <cellStyle name="Normal 4 2 5 2" xfId="575" xr:uid="{00000000-0005-0000-0000-00003F020000}"/>
    <cellStyle name="Normal 4 2 5 2 10" xfId="5958" xr:uid="{00000000-0005-0000-0000-0000E2140000}"/>
    <cellStyle name="Normal 4 2 5 2 11" xfId="14038" xr:uid="{00000000-0005-0000-0000-0000E2140000}"/>
    <cellStyle name="Normal 4 2 5 2 2" xfId="1178" xr:uid="{00000000-0005-0000-0000-0000380D0000}"/>
    <cellStyle name="Normal 4 2 5 2 2 2" xfId="1836" xr:uid="{00000000-0005-0000-0000-0000390D0000}"/>
    <cellStyle name="Normal 4 2 5 2 2 2 2" xfId="3486" xr:uid="{00000000-0005-0000-0000-00003A0D0000}"/>
    <cellStyle name="Normal 4 2 5 2 2 2 2 2" xfId="9945" xr:uid="{00000000-0005-0000-0000-0000E5140000}"/>
    <cellStyle name="Normal 4 2 5 2 2 2 2 3" xfId="18023" xr:uid="{00000000-0005-0000-0000-0000E5140000}"/>
    <cellStyle name="Normal 4 2 5 2 2 2 3" xfId="5149" xr:uid="{00000000-0005-0000-0000-00003B0D0000}"/>
    <cellStyle name="Normal 4 2 5 2 2 2 3 2" xfId="11536" xr:uid="{00000000-0005-0000-0000-0000E6140000}"/>
    <cellStyle name="Normal 4 2 5 2 2 2 3 3" xfId="19614" xr:uid="{00000000-0005-0000-0000-0000E6140000}"/>
    <cellStyle name="Normal 4 2 5 2 2 2 4" xfId="8350" xr:uid="{00000000-0005-0000-0000-0000E7140000}"/>
    <cellStyle name="Normal 4 2 5 2 2 2 4 2" xfId="16428" xr:uid="{00000000-0005-0000-0000-0000E7140000}"/>
    <cellStyle name="Normal 4 2 5 2 2 2 5" xfId="13211" xr:uid="{00000000-0005-0000-0000-0000E8140000}"/>
    <cellStyle name="Normal 4 2 5 2 2 2 5 2" xfId="21248" xr:uid="{00000000-0005-0000-0000-0000E8140000}"/>
    <cellStyle name="Normal 4 2 5 2 2 2 6" xfId="6740" xr:uid="{00000000-0005-0000-0000-0000E4140000}"/>
    <cellStyle name="Normal 4 2 5 2 2 2 7" xfId="14820" xr:uid="{00000000-0005-0000-0000-0000E4140000}"/>
    <cellStyle name="Normal 4 2 5 2 2 3" xfId="2363" xr:uid="{00000000-0005-0000-0000-00003C0D0000}"/>
    <cellStyle name="Normal 4 2 5 2 2 3 2" xfId="4013" xr:uid="{00000000-0005-0000-0000-00003D0D0000}"/>
    <cellStyle name="Normal 4 2 5 2 2 3 2 2" xfId="10472" xr:uid="{00000000-0005-0000-0000-0000EA140000}"/>
    <cellStyle name="Normal 4 2 5 2 2 3 2 3" xfId="18550" xr:uid="{00000000-0005-0000-0000-0000EA140000}"/>
    <cellStyle name="Normal 4 2 5 2 2 3 3" xfId="5676" xr:uid="{00000000-0005-0000-0000-00003E0D0000}"/>
    <cellStyle name="Normal 4 2 5 2 2 3 3 2" xfId="12063" xr:uid="{00000000-0005-0000-0000-0000EB140000}"/>
    <cellStyle name="Normal 4 2 5 2 2 3 3 3" xfId="20141" xr:uid="{00000000-0005-0000-0000-0000EB140000}"/>
    <cellStyle name="Normal 4 2 5 2 2 3 4" xfId="8877" xr:uid="{00000000-0005-0000-0000-0000EC140000}"/>
    <cellStyle name="Normal 4 2 5 2 2 3 4 2" xfId="16955" xr:uid="{00000000-0005-0000-0000-0000EC140000}"/>
    <cellStyle name="Normal 4 2 5 2 2 3 5" xfId="7267" xr:uid="{00000000-0005-0000-0000-0000E9140000}"/>
    <cellStyle name="Normal 4 2 5 2 2 3 6" xfId="15347" xr:uid="{00000000-0005-0000-0000-0000E9140000}"/>
    <cellStyle name="Normal 4 2 5 2 2 4" xfId="2929" xr:uid="{00000000-0005-0000-0000-00003F0D0000}"/>
    <cellStyle name="Normal 4 2 5 2 2 4 2" xfId="9418" xr:uid="{00000000-0005-0000-0000-0000ED140000}"/>
    <cellStyle name="Normal 4 2 5 2 2 4 3" xfId="17496" xr:uid="{00000000-0005-0000-0000-0000ED140000}"/>
    <cellStyle name="Normal 4 2 5 2 2 5" xfId="4622" xr:uid="{00000000-0005-0000-0000-0000400D0000}"/>
    <cellStyle name="Normal 4 2 5 2 2 5 2" xfId="11009" xr:uid="{00000000-0005-0000-0000-0000EE140000}"/>
    <cellStyle name="Normal 4 2 5 2 2 5 3" xfId="19087" xr:uid="{00000000-0005-0000-0000-0000EE140000}"/>
    <cellStyle name="Normal 4 2 5 2 2 6" xfId="7823" xr:uid="{00000000-0005-0000-0000-0000EF140000}"/>
    <cellStyle name="Normal 4 2 5 2 2 6 2" xfId="15901" xr:uid="{00000000-0005-0000-0000-0000EF140000}"/>
    <cellStyle name="Normal 4 2 5 2 2 7" xfId="12557" xr:uid="{00000000-0005-0000-0000-0000F0140000}"/>
    <cellStyle name="Normal 4 2 5 2 2 7 2" xfId="20625" xr:uid="{00000000-0005-0000-0000-0000F0140000}"/>
    <cellStyle name="Normal 4 2 5 2 2 8" xfId="6213" xr:uid="{00000000-0005-0000-0000-0000E3140000}"/>
    <cellStyle name="Normal 4 2 5 2 2 9" xfId="14293" xr:uid="{00000000-0005-0000-0000-0000E3140000}"/>
    <cellStyle name="Normal 4 2 5 2 3" xfId="1582" xr:uid="{00000000-0005-0000-0000-0000410D0000}"/>
    <cellStyle name="Normal 4 2 5 2 3 2" xfId="3231" xr:uid="{00000000-0005-0000-0000-0000420D0000}"/>
    <cellStyle name="Normal 4 2 5 2 3 2 2" xfId="9690" xr:uid="{00000000-0005-0000-0000-0000F2140000}"/>
    <cellStyle name="Normal 4 2 5 2 3 2 3" xfId="17768" xr:uid="{00000000-0005-0000-0000-0000F2140000}"/>
    <cellStyle name="Normal 4 2 5 2 3 3" xfId="4894" xr:uid="{00000000-0005-0000-0000-0000430D0000}"/>
    <cellStyle name="Normal 4 2 5 2 3 3 2" xfId="11281" xr:uid="{00000000-0005-0000-0000-0000F3140000}"/>
    <cellStyle name="Normal 4 2 5 2 3 3 3" xfId="19359" xr:uid="{00000000-0005-0000-0000-0000F3140000}"/>
    <cellStyle name="Normal 4 2 5 2 3 4" xfId="8095" xr:uid="{00000000-0005-0000-0000-0000F4140000}"/>
    <cellStyle name="Normal 4 2 5 2 3 4 2" xfId="16173" xr:uid="{00000000-0005-0000-0000-0000F4140000}"/>
    <cellStyle name="Normal 4 2 5 2 3 5" xfId="13212" xr:uid="{00000000-0005-0000-0000-0000F5140000}"/>
    <cellStyle name="Normal 4 2 5 2 3 5 2" xfId="21249" xr:uid="{00000000-0005-0000-0000-0000F5140000}"/>
    <cellStyle name="Normal 4 2 5 2 3 6" xfId="6485" xr:uid="{00000000-0005-0000-0000-0000F1140000}"/>
    <cellStyle name="Normal 4 2 5 2 3 7" xfId="14565" xr:uid="{00000000-0005-0000-0000-0000F1140000}"/>
    <cellStyle name="Normal 4 2 5 2 4" xfId="2108" xr:uid="{00000000-0005-0000-0000-0000440D0000}"/>
    <cellStyle name="Normal 4 2 5 2 4 2" xfId="3758" xr:uid="{00000000-0005-0000-0000-0000450D0000}"/>
    <cellStyle name="Normal 4 2 5 2 4 2 2" xfId="10217" xr:uid="{00000000-0005-0000-0000-0000F7140000}"/>
    <cellStyle name="Normal 4 2 5 2 4 2 3" xfId="18295" xr:uid="{00000000-0005-0000-0000-0000F7140000}"/>
    <cellStyle name="Normal 4 2 5 2 4 3" xfId="5421" xr:uid="{00000000-0005-0000-0000-0000460D0000}"/>
    <cellStyle name="Normal 4 2 5 2 4 3 2" xfId="11808" xr:uid="{00000000-0005-0000-0000-0000F8140000}"/>
    <cellStyle name="Normal 4 2 5 2 4 3 3" xfId="19886" xr:uid="{00000000-0005-0000-0000-0000F8140000}"/>
    <cellStyle name="Normal 4 2 5 2 4 4" xfId="8622" xr:uid="{00000000-0005-0000-0000-0000F9140000}"/>
    <cellStyle name="Normal 4 2 5 2 4 4 2" xfId="16700" xr:uid="{00000000-0005-0000-0000-0000F9140000}"/>
    <cellStyle name="Normal 4 2 5 2 4 5" xfId="13210" xr:uid="{00000000-0005-0000-0000-0000FA140000}"/>
    <cellStyle name="Normal 4 2 5 2 4 5 2" xfId="21247" xr:uid="{00000000-0005-0000-0000-0000FA140000}"/>
    <cellStyle name="Normal 4 2 5 2 4 6" xfId="7012" xr:uid="{00000000-0005-0000-0000-0000F6140000}"/>
    <cellStyle name="Normal 4 2 5 2 4 7" xfId="15092" xr:uid="{00000000-0005-0000-0000-0000F6140000}"/>
    <cellStyle name="Normal 4 2 5 2 5" xfId="2581" xr:uid="{00000000-0005-0000-0000-0000470D0000}"/>
    <cellStyle name="Normal 4 2 5 2 5 2" xfId="9091" xr:uid="{00000000-0005-0000-0000-0000FB140000}"/>
    <cellStyle name="Normal 4 2 5 2 5 3" xfId="17169" xr:uid="{00000000-0005-0000-0000-0000FB140000}"/>
    <cellStyle name="Normal 4 2 5 2 6" xfId="4367" xr:uid="{00000000-0005-0000-0000-0000480D0000}"/>
    <cellStyle name="Normal 4 2 5 2 6 2" xfId="10754" xr:uid="{00000000-0005-0000-0000-0000FC140000}"/>
    <cellStyle name="Normal 4 2 5 2 6 3" xfId="18832" xr:uid="{00000000-0005-0000-0000-0000FC140000}"/>
    <cellStyle name="Normal 4 2 5 2 7" xfId="7568" xr:uid="{00000000-0005-0000-0000-0000FD140000}"/>
    <cellStyle name="Normal 4 2 5 2 7 2" xfId="15646" xr:uid="{00000000-0005-0000-0000-0000FD140000}"/>
    <cellStyle name="Normal 4 2 5 2 8" xfId="12283" xr:uid="{00000000-0005-0000-0000-0000FE140000}"/>
    <cellStyle name="Normal 4 2 5 2 8 2" xfId="20357" xr:uid="{00000000-0005-0000-0000-0000FE140000}"/>
    <cellStyle name="Normal 4 2 5 2 9" xfId="13675" xr:uid="{00000000-0005-0000-0000-0000FF140000}"/>
    <cellStyle name="Normal 4 2 5 2 9 2" xfId="21672" xr:uid="{00000000-0005-0000-0000-0000FF140000}"/>
    <cellStyle name="Normal 4 2 5 3" xfId="1043" xr:uid="{00000000-0005-0000-0000-0000490D0000}"/>
    <cellStyle name="Normal 4 2 5 3 2" xfId="1700" xr:uid="{00000000-0005-0000-0000-00004A0D0000}"/>
    <cellStyle name="Normal 4 2 5 3 2 2" xfId="3350" xr:uid="{00000000-0005-0000-0000-00004B0D0000}"/>
    <cellStyle name="Normal 4 2 5 3 2 2 2" xfId="13214" xr:uid="{00000000-0005-0000-0000-000003150000}"/>
    <cellStyle name="Normal 4 2 5 3 2 2 2 2" xfId="21251" xr:uid="{00000000-0005-0000-0000-000003150000}"/>
    <cellStyle name="Normal 4 2 5 3 2 2 3" xfId="9809" xr:uid="{00000000-0005-0000-0000-000002150000}"/>
    <cellStyle name="Normal 4 2 5 3 2 2 4" xfId="17887" xr:uid="{00000000-0005-0000-0000-000002150000}"/>
    <cellStyle name="Normal 4 2 5 3 2 3" xfId="5013" xr:uid="{00000000-0005-0000-0000-00004C0D0000}"/>
    <cellStyle name="Normal 4 2 5 3 2 3 2" xfId="11400" xr:uid="{00000000-0005-0000-0000-000004150000}"/>
    <cellStyle name="Normal 4 2 5 3 2 3 3" xfId="19478" xr:uid="{00000000-0005-0000-0000-000004150000}"/>
    <cellStyle name="Normal 4 2 5 3 2 4" xfId="8214" xr:uid="{00000000-0005-0000-0000-000005150000}"/>
    <cellStyle name="Normal 4 2 5 3 2 4 2" xfId="16292" xr:uid="{00000000-0005-0000-0000-000005150000}"/>
    <cellStyle name="Normal 4 2 5 3 2 5" xfId="12558" xr:uid="{00000000-0005-0000-0000-000006150000}"/>
    <cellStyle name="Normal 4 2 5 3 2 5 2" xfId="20626" xr:uid="{00000000-0005-0000-0000-000006150000}"/>
    <cellStyle name="Normal 4 2 5 3 2 6" xfId="6604" xr:uid="{00000000-0005-0000-0000-000001150000}"/>
    <cellStyle name="Normal 4 2 5 3 2 7" xfId="14684" xr:uid="{00000000-0005-0000-0000-000001150000}"/>
    <cellStyle name="Normal 4 2 5 3 3" xfId="2227" xr:uid="{00000000-0005-0000-0000-00004D0D0000}"/>
    <cellStyle name="Normal 4 2 5 3 3 2" xfId="3877" xr:uid="{00000000-0005-0000-0000-00004E0D0000}"/>
    <cellStyle name="Normal 4 2 5 3 3 2 2" xfId="10336" xr:uid="{00000000-0005-0000-0000-000008150000}"/>
    <cellStyle name="Normal 4 2 5 3 3 2 3" xfId="18414" xr:uid="{00000000-0005-0000-0000-000008150000}"/>
    <cellStyle name="Normal 4 2 5 3 3 3" xfId="5540" xr:uid="{00000000-0005-0000-0000-00004F0D0000}"/>
    <cellStyle name="Normal 4 2 5 3 3 3 2" xfId="11927" xr:uid="{00000000-0005-0000-0000-000009150000}"/>
    <cellStyle name="Normal 4 2 5 3 3 3 3" xfId="20005" xr:uid="{00000000-0005-0000-0000-000009150000}"/>
    <cellStyle name="Normal 4 2 5 3 3 4" xfId="8741" xr:uid="{00000000-0005-0000-0000-00000A150000}"/>
    <cellStyle name="Normal 4 2 5 3 3 4 2" xfId="16819" xr:uid="{00000000-0005-0000-0000-00000A150000}"/>
    <cellStyle name="Normal 4 2 5 3 3 5" xfId="13215" xr:uid="{00000000-0005-0000-0000-00000B150000}"/>
    <cellStyle name="Normal 4 2 5 3 3 5 2" xfId="21252" xr:uid="{00000000-0005-0000-0000-00000B150000}"/>
    <cellStyle name="Normal 4 2 5 3 3 6" xfId="7131" xr:uid="{00000000-0005-0000-0000-000007150000}"/>
    <cellStyle name="Normal 4 2 5 3 3 7" xfId="15211" xr:uid="{00000000-0005-0000-0000-000007150000}"/>
    <cellStyle name="Normal 4 2 5 3 4" xfId="2806" xr:uid="{00000000-0005-0000-0000-0000500D0000}"/>
    <cellStyle name="Normal 4 2 5 3 4 2" xfId="13213" xr:uid="{00000000-0005-0000-0000-00000D150000}"/>
    <cellStyle name="Normal 4 2 5 3 4 2 2" xfId="21250" xr:uid="{00000000-0005-0000-0000-00000D150000}"/>
    <cellStyle name="Normal 4 2 5 3 4 3" xfId="9295" xr:uid="{00000000-0005-0000-0000-00000C150000}"/>
    <cellStyle name="Normal 4 2 5 3 4 4" xfId="17373" xr:uid="{00000000-0005-0000-0000-00000C150000}"/>
    <cellStyle name="Normal 4 2 5 3 5" xfId="4486" xr:uid="{00000000-0005-0000-0000-0000510D0000}"/>
    <cellStyle name="Normal 4 2 5 3 5 2" xfId="10873" xr:uid="{00000000-0005-0000-0000-00000E150000}"/>
    <cellStyle name="Normal 4 2 5 3 5 3" xfId="18951" xr:uid="{00000000-0005-0000-0000-00000E150000}"/>
    <cellStyle name="Normal 4 2 5 3 6" xfId="7687" xr:uid="{00000000-0005-0000-0000-00000F150000}"/>
    <cellStyle name="Normal 4 2 5 3 6 2" xfId="15765" xr:uid="{00000000-0005-0000-0000-00000F150000}"/>
    <cellStyle name="Normal 4 2 5 3 7" xfId="12391" xr:uid="{00000000-0005-0000-0000-000010150000}"/>
    <cellStyle name="Normal 4 2 5 3 7 2" xfId="20462" xr:uid="{00000000-0005-0000-0000-000010150000}"/>
    <cellStyle name="Normal 4 2 5 3 8" xfId="6077" xr:uid="{00000000-0005-0000-0000-000000150000}"/>
    <cellStyle name="Normal 4 2 5 3 9" xfId="14157" xr:uid="{00000000-0005-0000-0000-000000150000}"/>
    <cellStyle name="Normal 4 2 5 4" xfId="1452" xr:uid="{00000000-0005-0000-0000-0000520D0000}"/>
    <cellStyle name="Normal 4 2 5 4 2" xfId="3101" xr:uid="{00000000-0005-0000-0000-0000530D0000}"/>
    <cellStyle name="Normal 4 2 5 4 2 2" xfId="13216" xr:uid="{00000000-0005-0000-0000-000013150000}"/>
    <cellStyle name="Normal 4 2 5 4 2 2 2" xfId="21253" xr:uid="{00000000-0005-0000-0000-000013150000}"/>
    <cellStyle name="Normal 4 2 5 4 2 3" xfId="9560" xr:uid="{00000000-0005-0000-0000-000012150000}"/>
    <cellStyle name="Normal 4 2 5 4 2 4" xfId="17638" xr:uid="{00000000-0005-0000-0000-000012150000}"/>
    <cellStyle name="Normal 4 2 5 4 3" xfId="4764" xr:uid="{00000000-0005-0000-0000-0000540D0000}"/>
    <cellStyle name="Normal 4 2 5 4 3 2" xfId="11151" xr:uid="{00000000-0005-0000-0000-000014150000}"/>
    <cellStyle name="Normal 4 2 5 4 3 3" xfId="19229" xr:uid="{00000000-0005-0000-0000-000014150000}"/>
    <cellStyle name="Normal 4 2 5 4 4" xfId="7965" xr:uid="{00000000-0005-0000-0000-000015150000}"/>
    <cellStyle name="Normal 4 2 5 4 4 2" xfId="16043" xr:uid="{00000000-0005-0000-0000-000015150000}"/>
    <cellStyle name="Normal 4 2 5 4 5" xfId="12556" xr:uid="{00000000-0005-0000-0000-000016150000}"/>
    <cellStyle name="Normal 4 2 5 4 5 2" xfId="20624" xr:uid="{00000000-0005-0000-0000-000016150000}"/>
    <cellStyle name="Normal 4 2 5 4 6" xfId="6355" xr:uid="{00000000-0005-0000-0000-000011150000}"/>
    <cellStyle name="Normal 4 2 5 4 7" xfId="14435" xr:uid="{00000000-0005-0000-0000-000011150000}"/>
    <cellStyle name="Normal 4 2 5 5" xfId="1978" xr:uid="{00000000-0005-0000-0000-0000550D0000}"/>
    <cellStyle name="Normal 4 2 5 5 2" xfId="3628" xr:uid="{00000000-0005-0000-0000-0000560D0000}"/>
    <cellStyle name="Normal 4 2 5 5 2 2" xfId="10087" xr:uid="{00000000-0005-0000-0000-000018150000}"/>
    <cellStyle name="Normal 4 2 5 5 2 3" xfId="18165" xr:uid="{00000000-0005-0000-0000-000018150000}"/>
    <cellStyle name="Normal 4 2 5 5 3" xfId="5291" xr:uid="{00000000-0005-0000-0000-0000570D0000}"/>
    <cellStyle name="Normal 4 2 5 5 3 2" xfId="11678" xr:uid="{00000000-0005-0000-0000-000019150000}"/>
    <cellStyle name="Normal 4 2 5 5 3 3" xfId="19756" xr:uid="{00000000-0005-0000-0000-000019150000}"/>
    <cellStyle name="Normal 4 2 5 5 4" xfId="8492" xr:uid="{00000000-0005-0000-0000-00001A150000}"/>
    <cellStyle name="Normal 4 2 5 5 4 2" xfId="16570" xr:uid="{00000000-0005-0000-0000-00001A150000}"/>
    <cellStyle name="Normal 4 2 5 5 5" xfId="13217" xr:uid="{00000000-0005-0000-0000-00001B150000}"/>
    <cellStyle name="Normal 4 2 5 5 5 2" xfId="21254" xr:uid="{00000000-0005-0000-0000-00001B150000}"/>
    <cellStyle name="Normal 4 2 5 5 6" xfId="6882" xr:uid="{00000000-0005-0000-0000-000017150000}"/>
    <cellStyle name="Normal 4 2 5 5 7" xfId="14962" xr:uid="{00000000-0005-0000-0000-000017150000}"/>
    <cellStyle name="Normal 4 2 5 6" xfId="2580" xr:uid="{00000000-0005-0000-0000-0000580D0000}"/>
    <cellStyle name="Normal 4 2 5 6 2" xfId="12760" xr:uid="{00000000-0005-0000-0000-00001D150000}"/>
    <cellStyle name="Normal 4 2 5 6 2 2" xfId="20821" xr:uid="{00000000-0005-0000-0000-00001D150000}"/>
    <cellStyle name="Normal 4 2 5 6 3" xfId="9090" xr:uid="{00000000-0005-0000-0000-00001C150000}"/>
    <cellStyle name="Normal 4 2 5 6 4" xfId="17168" xr:uid="{00000000-0005-0000-0000-00001C150000}"/>
    <cellStyle name="Normal 4 2 5 7" xfId="4237" xr:uid="{00000000-0005-0000-0000-0000590D0000}"/>
    <cellStyle name="Normal 4 2 5 7 2" xfId="10624" xr:uid="{00000000-0005-0000-0000-00001E150000}"/>
    <cellStyle name="Normal 4 2 5 7 3" xfId="18702" xr:uid="{00000000-0005-0000-0000-00001E150000}"/>
    <cellStyle name="Normal 4 2 5 8" xfId="7438" xr:uid="{00000000-0005-0000-0000-00001F150000}"/>
    <cellStyle name="Normal 4 2 5 8 2" xfId="15516" xr:uid="{00000000-0005-0000-0000-00001F150000}"/>
    <cellStyle name="Normal 4 2 5 9" xfId="12282" xr:uid="{00000000-0005-0000-0000-000020150000}"/>
    <cellStyle name="Normal 4 2 5 9 2" xfId="20356" xr:uid="{00000000-0005-0000-0000-000020150000}"/>
    <cellStyle name="Normal 4 2 6" xfId="576" xr:uid="{00000000-0005-0000-0000-000040020000}"/>
    <cellStyle name="Normal 4 2 6 10" xfId="13676" xr:uid="{00000000-0005-0000-0000-000022150000}"/>
    <cellStyle name="Normal 4 2 6 10 2" xfId="21673" xr:uid="{00000000-0005-0000-0000-000022150000}"/>
    <cellStyle name="Normal 4 2 6 11" xfId="5829" xr:uid="{00000000-0005-0000-0000-000021150000}"/>
    <cellStyle name="Normal 4 2 6 12" xfId="13909" xr:uid="{00000000-0005-0000-0000-000021150000}"/>
    <cellStyle name="Normal 4 2 6 2" xfId="577" xr:uid="{00000000-0005-0000-0000-000041020000}"/>
    <cellStyle name="Normal 4 2 6 2 10" xfId="5941" xr:uid="{00000000-0005-0000-0000-000023150000}"/>
    <cellStyle name="Normal 4 2 6 2 11" xfId="14021" xr:uid="{00000000-0005-0000-0000-000023150000}"/>
    <cellStyle name="Normal 4 2 6 2 2" xfId="1179" xr:uid="{00000000-0005-0000-0000-00005C0D0000}"/>
    <cellStyle name="Normal 4 2 6 2 2 2" xfId="1837" xr:uid="{00000000-0005-0000-0000-00005D0D0000}"/>
    <cellStyle name="Normal 4 2 6 2 2 2 2" xfId="3487" xr:uid="{00000000-0005-0000-0000-00005E0D0000}"/>
    <cellStyle name="Normal 4 2 6 2 2 2 2 2" xfId="9946" xr:uid="{00000000-0005-0000-0000-000026150000}"/>
    <cellStyle name="Normal 4 2 6 2 2 2 2 3" xfId="18024" xr:uid="{00000000-0005-0000-0000-000026150000}"/>
    <cellStyle name="Normal 4 2 6 2 2 2 3" xfId="5150" xr:uid="{00000000-0005-0000-0000-00005F0D0000}"/>
    <cellStyle name="Normal 4 2 6 2 2 2 3 2" xfId="11537" xr:uid="{00000000-0005-0000-0000-000027150000}"/>
    <cellStyle name="Normal 4 2 6 2 2 2 3 3" xfId="19615" xr:uid="{00000000-0005-0000-0000-000027150000}"/>
    <cellStyle name="Normal 4 2 6 2 2 2 4" xfId="8351" xr:uid="{00000000-0005-0000-0000-000028150000}"/>
    <cellStyle name="Normal 4 2 6 2 2 2 4 2" xfId="16429" xr:uid="{00000000-0005-0000-0000-000028150000}"/>
    <cellStyle name="Normal 4 2 6 2 2 2 5" xfId="13219" xr:uid="{00000000-0005-0000-0000-000029150000}"/>
    <cellStyle name="Normal 4 2 6 2 2 2 5 2" xfId="21256" xr:uid="{00000000-0005-0000-0000-000029150000}"/>
    <cellStyle name="Normal 4 2 6 2 2 2 6" xfId="6741" xr:uid="{00000000-0005-0000-0000-000025150000}"/>
    <cellStyle name="Normal 4 2 6 2 2 2 7" xfId="14821" xr:uid="{00000000-0005-0000-0000-000025150000}"/>
    <cellStyle name="Normal 4 2 6 2 2 3" xfId="2364" xr:uid="{00000000-0005-0000-0000-0000600D0000}"/>
    <cellStyle name="Normal 4 2 6 2 2 3 2" xfId="4014" xr:uid="{00000000-0005-0000-0000-0000610D0000}"/>
    <cellStyle name="Normal 4 2 6 2 2 3 2 2" xfId="10473" xr:uid="{00000000-0005-0000-0000-00002B150000}"/>
    <cellStyle name="Normal 4 2 6 2 2 3 2 3" xfId="18551" xr:uid="{00000000-0005-0000-0000-00002B150000}"/>
    <cellStyle name="Normal 4 2 6 2 2 3 3" xfId="5677" xr:uid="{00000000-0005-0000-0000-0000620D0000}"/>
    <cellStyle name="Normal 4 2 6 2 2 3 3 2" xfId="12064" xr:uid="{00000000-0005-0000-0000-00002C150000}"/>
    <cellStyle name="Normal 4 2 6 2 2 3 3 3" xfId="20142" xr:uid="{00000000-0005-0000-0000-00002C150000}"/>
    <cellStyle name="Normal 4 2 6 2 2 3 4" xfId="8878" xr:uid="{00000000-0005-0000-0000-00002D150000}"/>
    <cellStyle name="Normal 4 2 6 2 2 3 4 2" xfId="16956" xr:uid="{00000000-0005-0000-0000-00002D150000}"/>
    <cellStyle name="Normal 4 2 6 2 2 3 5" xfId="7268" xr:uid="{00000000-0005-0000-0000-00002A150000}"/>
    <cellStyle name="Normal 4 2 6 2 2 3 6" xfId="15348" xr:uid="{00000000-0005-0000-0000-00002A150000}"/>
    <cellStyle name="Normal 4 2 6 2 2 4" xfId="2930" xr:uid="{00000000-0005-0000-0000-0000630D0000}"/>
    <cellStyle name="Normal 4 2 6 2 2 4 2" xfId="9419" xr:uid="{00000000-0005-0000-0000-00002E150000}"/>
    <cellStyle name="Normal 4 2 6 2 2 4 3" xfId="17497" xr:uid="{00000000-0005-0000-0000-00002E150000}"/>
    <cellStyle name="Normal 4 2 6 2 2 5" xfId="4623" xr:uid="{00000000-0005-0000-0000-0000640D0000}"/>
    <cellStyle name="Normal 4 2 6 2 2 5 2" xfId="11010" xr:uid="{00000000-0005-0000-0000-00002F150000}"/>
    <cellStyle name="Normal 4 2 6 2 2 5 3" xfId="19088" xr:uid="{00000000-0005-0000-0000-00002F150000}"/>
    <cellStyle name="Normal 4 2 6 2 2 6" xfId="7824" xr:uid="{00000000-0005-0000-0000-000030150000}"/>
    <cellStyle name="Normal 4 2 6 2 2 6 2" xfId="15902" xr:uid="{00000000-0005-0000-0000-000030150000}"/>
    <cellStyle name="Normal 4 2 6 2 2 7" xfId="12560" xr:uid="{00000000-0005-0000-0000-000031150000}"/>
    <cellStyle name="Normal 4 2 6 2 2 7 2" xfId="20628" xr:uid="{00000000-0005-0000-0000-000031150000}"/>
    <cellStyle name="Normal 4 2 6 2 2 8" xfId="6214" xr:uid="{00000000-0005-0000-0000-000024150000}"/>
    <cellStyle name="Normal 4 2 6 2 2 9" xfId="14294" xr:uid="{00000000-0005-0000-0000-000024150000}"/>
    <cellStyle name="Normal 4 2 6 2 3" xfId="1565" xr:uid="{00000000-0005-0000-0000-0000650D0000}"/>
    <cellStyle name="Normal 4 2 6 2 3 2" xfId="3214" xr:uid="{00000000-0005-0000-0000-0000660D0000}"/>
    <cellStyle name="Normal 4 2 6 2 3 2 2" xfId="9673" xr:uid="{00000000-0005-0000-0000-000033150000}"/>
    <cellStyle name="Normal 4 2 6 2 3 2 3" xfId="17751" xr:uid="{00000000-0005-0000-0000-000033150000}"/>
    <cellStyle name="Normal 4 2 6 2 3 3" xfId="4877" xr:uid="{00000000-0005-0000-0000-0000670D0000}"/>
    <cellStyle name="Normal 4 2 6 2 3 3 2" xfId="11264" xr:uid="{00000000-0005-0000-0000-000034150000}"/>
    <cellStyle name="Normal 4 2 6 2 3 3 3" xfId="19342" xr:uid="{00000000-0005-0000-0000-000034150000}"/>
    <cellStyle name="Normal 4 2 6 2 3 4" xfId="8078" xr:uid="{00000000-0005-0000-0000-000035150000}"/>
    <cellStyle name="Normal 4 2 6 2 3 4 2" xfId="16156" xr:uid="{00000000-0005-0000-0000-000035150000}"/>
    <cellStyle name="Normal 4 2 6 2 3 5" xfId="13220" xr:uid="{00000000-0005-0000-0000-000036150000}"/>
    <cellStyle name="Normal 4 2 6 2 3 5 2" xfId="21257" xr:uid="{00000000-0005-0000-0000-000036150000}"/>
    <cellStyle name="Normal 4 2 6 2 3 6" xfId="6468" xr:uid="{00000000-0005-0000-0000-000032150000}"/>
    <cellStyle name="Normal 4 2 6 2 3 7" xfId="14548" xr:uid="{00000000-0005-0000-0000-000032150000}"/>
    <cellStyle name="Normal 4 2 6 2 4" xfId="2091" xr:uid="{00000000-0005-0000-0000-0000680D0000}"/>
    <cellStyle name="Normal 4 2 6 2 4 2" xfId="3741" xr:uid="{00000000-0005-0000-0000-0000690D0000}"/>
    <cellStyle name="Normal 4 2 6 2 4 2 2" xfId="10200" xr:uid="{00000000-0005-0000-0000-000038150000}"/>
    <cellStyle name="Normal 4 2 6 2 4 2 3" xfId="18278" xr:uid="{00000000-0005-0000-0000-000038150000}"/>
    <cellStyle name="Normal 4 2 6 2 4 3" xfId="5404" xr:uid="{00000000-0005-0000-0000-00006A0D0000}"/>
    <cellStyle name="Normal 4 2 6 2 4 3 2" xfId="11791" xr:uid="{00000000-0005-0000-0000-000039150000}"/>
    <cellStyle name="Normal 4 2 6 2 4 3 3" xfId="19869" xr:uid="{00000000-0005-0000-0000-000039150000}"/>
    <cellStyle name="Normal 4 2 6 2 4 4" xfId="8605" xr:uid="{00000000-0005-0000-0000-00003A150000}"/>
    <cellStyle name="Normal 4 2 6 2 4 4 2" xfId="16683" xr:uid="{00000000-0005-0000-0000-00003A150000}"/>
    <cellStyle name="Normal 4 2 6 2 4 5" xfId="13218" xr:uid="{00000000-0005-0000-0000-00003B150000}"/>
    <cellStyle name="Normal 4 2 6 2 4 5 2" xfId="21255" xr:uid="{00000000-0005-0000-0000-00003B150000}"/>
    <cellStyle name="Normal 4 2 6 2 4 6" xfId="6995" xr:uid="{00000000-0005-0000-0000-000037150000}"/>
    <cellStyle name="Normal 4 2 6 2 4 7" xfId="15075" xr:uid="{00000000-0005-0000-0000-000037150000}"/>
    <cellStyle name="Normal 4 2 6 2 5" xfId="2583" xr:uid="{00000000-0005-0000-0000-00006B0D0000}"/>
    <cellStyle name="Normal 4 2 6 2 5 2" xfId="9093" xr:uid="{00000000-0005-0000-0000-00003C150000}"/>
    <cellStyle name="Normal 4 2 6 2 5 3" xfId="17171" xr:uid="{00000000-0005-0000-0000-00003C150000}"/>
    <cellStyle name="Normal 4 2 6 2 6" xfId="4350" xr:uid="{00000000-0005-0000-0000-00006C0D0000}"/>
    <cellStyle name="Normal 4 2 6 2 6 2" xfId="10737" xr:uid="{00000000-0005-0000-0000-00003D150000}"/>
    <cellStyle name="Normal 4 2 6 2 6 3" xfId="18815" xr:uid="{00000000-0005-0000-0000-00003D150000}"/>
    <cellStyle name="Normal 4 2 6 2 7" xfId="7551" xr:uid="{00000000-0005-0000-0000-00003E150000}"/>
    <cellStyle name="Normal 4 2 6 2 7 2" xfId="15629" xr:uid="{00000000-0005-0000-0000-00003E150000}"/>
    <cellStyle name="Normal 4 2 6 2 8" xfId="12285" xr:uid="{00000000-0005-0000-0000-00003F150000}"/>
    <cellStyle name="Normal 4 2 6 2 8 2" xfId="20359" xr:uid="{00000000-0005-0000-0000-00003F150000}"/>
    <cellStyle name="Normal 4 2 6 2 9" xfId="13677" xr:uid="{00000000-0005-0000-0000-000040150000}"/>
    <cellStyle name="Normal 4 2 6 2 9 2" xfId="21674" xr:uid="{00000000-0005-0000-0000-000040150000}"/>
    <cellStyle name="Normal 4 2 6 3" xfId="1044" xr:uid="{00000000-0005-0000-0000-00006D0D0000}"/>
    <cellStyle name="Normal 4 2 6 3 2" xfId="1701" xr:uid="{00000000-0005-0000-0000-00006E0D0000}"/>
    <cellStyle name="Normal 4 2 6 3 2 2" xfId="3351" xr:uid="{00000000-0005-0000-0000-00006F0D0000}"/>
    <cellStyle name="Normal 4 2 6 3 2 2 2" xfId="9810" xr:uid="{00000000-0005-0000-0000-000043150000}"/>
    <cellStyle name="Normal 4 2 6 3 2 2 3" xfId="17888" xr:uid="{00000000-0005-0000-0000-000043150000}"/>
    <cellStyle name="Normal 4 2 6 3 2 3" xfId="5014" xr:uid="{00000000-0005-0000-0000-0000700D0000}"/>
    <cellStyle name="Normal 4 2 6 3 2 3 2" xfId="11401" xr:uid="{00000000-0005-0000-0000-000044150000}"/>
    <cellStyle name="Normal 4 2 6 3 2 3 3" xfId="19479" xr:uid="{00000000-0005-0000-0000-000044150000}"/>
    <cellStyle name="Normal 4 2 6 3 2 4" xfId="8215" xr:uid="{00000000-0005-0000-0000-000045150000}"/>
    <cellStyle name="Normal 4 2 6 3 2 4 2" xfId="16293" xr:uid="{00000000-0005-0000-0000-000045150000}"/>
    <cellStyle name="Normal 4 2 6 3 2 5" xfId="13221" xr:uid="{00000000-0005-0000-0000-000046150000}"/>
    <cellStyle name="Normal 4 2 6 3 2 5 2" xfId="21258" xr:uid="{00000000-0005-0000-0000-000046150000}"/>
    <cellStyle name="Normal 4 2 6 3 2 6" xfId="6605" xr:uid="{00000000-0005-0000-0000-000042150000}"/>
    <cellStyle name="Normal 4 2 6 3 2 7" xfId="14685" xr:uid="{00000000-0005-0000-0000-000042150000}"/>
    <cellStyle name="Normal 4 2 6 3 3" xfId="2228" xr:uid="{00000000-0005-0000-0000-0000710D0000}"/>
    <cellStyle name="Normal 4 2 6 3 3 2" xfId="3878" xr:uid="{00000000-0005-0000-0000-0000720D0000}"/>
    <cellStyle name="Normal 4 2 6 3 3 2 2" xfId="10337" xr:uid="{00000000-0005-0000-0000-000048150000}"/>
    <cellStyle name="Normal 4 2 6 3 3 2 3" xfId="18415" xr:uid="{00000000-0005-0000-0000-000048150000}"/>
    <cellStyle name="Normal 4 2 6 3 3 3" xfId="5541" xr:uid="{00000000-0005-0000-0000-0000730D0000}"/>
    <cellStyle name="Normal 4 2 6 3 3 3 2" xfId="11928" xr:uid="{00000000-0005-0000-0000-000049150000}"/>
    <cellStyle name="Normal 4 2 6 3 3 3 3" xfId="20006" xr:uid="{00000000-0005-0000-0000-000049150000}"/>
    <cellStyle name="Normal 4 2 6 3 3 4" xfId="8742" xr:uid="{00000000-0005-0000-0000-00004A150000}"/>
    <cellStyle name="Normal 4 2 6 3 3 4 2" xfId="16820" xr:uid="{00000000-0005-0000-0000-00004A150000}"/>
    <cellStyle name="Normal 4 2 6 3 3 5" xfId="7132" xr:uid="{00000000-0005-0000-0000-000047150000}"/>
    <cellStyle name="Normal 4 2 6 3 3 6" xfId="15212" xr:uid="{00000000-0005-0000-0000-000047150000}"/>
    <cellStyle name="Normal 4 2 6 3 4" xfId="2807" xr:uid="{00000000-0005-0000-0000-0000740D0000}"/>
    <cellStyle name="Normal 4 2 6 3 4 2" xfId="9296" xr:uid="{00000000-0005-0000-0000-00004B150000}"/>
    <cellStyle name="Normal 4 2 6 3 4 3" xfId="17374" xr:uid="{00000000-0005-0000-0000-00004B150000}"/>
    <cellStyle name="Normal 4 2 6 3 5" xfId="4487" xr:uid="{00000000-0005-0000-0000-0000750D0000}"/>
    <cellStyle name="Normal 4 2 6 3 5 2" xfId="10874" xr:uid="{00000000-0005-0000-0000-00004C150000}"/>
    <cellStyle name="Normal 4 2 6 3 5 3" xfId="18952" xr:uid="{00000000-0005-0000-0000-00004C150000}"/>
    <cellStyle name="Normal 4 2 6 3 6" xfId="7688" xr:uid="{00000000-0005-0000-0000-00004D150000}"/>
    <cellStyle name="Normal 4 2 6 3 6 2" xfId="15766" xr:uid="{00000000-0005-0000-0000-00004D150000}"/>
    <cellStyle name="Normal 4 2 6 3 7" xfId="12559" xr:uid="{00000000-0005-0000-0000-00004E150000}"/>
    <cellStyle name="Normal 4 2 6 3 7 2" xfId="20627" xr:uid="{00000000-0005-0000-0000-00004E150000}"/>
    <cellStyle name="Normal 4 2 6 3 8" xfId="6078" xr:uid="{00000000-0005-0000-0000-000041150000}"/>
    <cellStyle name="Normal 4 2 6 3 9" xfId="14158" xr:uid="{00000000-0005-0000-0000-000041150000}"/>
    <cellStyle name="Normal 4 2 6 4" xfId="1453" xr:uid="{00000000-0005-0000-0000-0000760D0000}"/>
    <cellStyle name="Normal 4 2 6 4 2" xfId="3102" xr:uid="{00000000-0005-0000-0000-0000770D0000}"/>
    <cellStyle name="Normal 4 2 6 4 2 2" xfId="9561" xr:uid="{00000000-0005-0000-0000-000050150000}"/>
    <cellStyle name="Normal 4 2 6 4 2 3" xfId="17639" xr:uid="{00000000-0005-0000-0000-000050150000}"/>
    <cellStyle name="Normal 4 2 6 4 3" xfId="4765" xr:uid="{00000000-0005-0000-0000-0000780D0000}"/>
    <cellStyle name="Normal 4 2 6 4 3 2" xfId="11152" xr:uid="{00000000-0005-0000-0000-000051150000}"/>
    <cellStyle name="Normal 4 2 6 4 3 3" xfId="19230" xr:uid="{00000000-0005-0000-0000-000051150000}"/>
    <cellStyle name="Normal 4 2 6 4 4" xfId="7966" xr:uid="{00000000-0005-0000-0000-000052150000}"/>
    <cellStyle name="Normal 4 2 6 4 4 2" xfId="16044" xr:uid="{00000000-0005-0000-0000-000052150000}"/>
    <cellStyle name="Normal 4 2 6 4 5" xfId="13222" xr:uid="{00000000-0005-0000-0000-000053150000}"/>
    <cellStyle name="Normal 4 2 6 4 5 2" xfId="21259" xr:uid="{00000000-0005-0000-0000-000053150000}"/>
    <cellStyle name="Normal 4 2 6 4 6" xfId="6356" xr:uid="{00000000-0005-0000-0000-00004F150000}"/>
    <cellStyle name="Normal 4 2 6 4 7" xfId="14436" xr:uid="{00000000-0005-0000-0000-00004F150000}"/>
    <cellStyle name="Normal 4 2 6 5" xfId="1979" xr:uid="{00000000-0005-0000-0000-0000790D0000}"/>
    <cellStyle name="Normal 4 2 6 5 2" xfId="3629" xr:uid="{00000000-0005-0000-0000-00007A0D0000}"/>
    <cellStyle name="Normal 4 2 6 5 2 2" xfId="10088" xr:uid="{00000000-0005-0000-0000-000055150000}"/>
    <cellStyle name="Normal 4 2 6 5 2 3" xfId="18166" xr:uid="{00000000-0005-0000-0000-000055150000}"/>
    <cellStyle name="Normal 4 2 6 5 3" xfId="5292" xr:uid="{00000000-0005-0000-0000-00007B0D0000}"/>
    <cellStyle name="Normal 4 2 6 5 3 2" xfId="11679" xr:uid="{00000000-0005-0000-0000-000056150000}"/>
    <cellStyle name="Normal 4 2 6 5 3 3" xfId="19757" xr:uid="{00000000-0005-0000-0000-000056150000}"/>
    <cellStyle name="Normal 4 2 6 5 4" xfId="8493" xr:uid="{00000000-0005-0000-0000-000057150000}"/>
    <cellStyle name="Normal 4 2 6 5 4 2" xfId="16571" xr:uid="{00000000-0005-0000-0000-000057150000}"/>
    <cellStyle name="Normal 4 2 6 5 5" xfId="12761" xr:uid="{00000000-0005-0000-0000-000058150000}"/>
    <cellStyle name="Normal 4 2 6 5 5 2" xfId="20822" xr:uid="{00000000-0005-0000-0000-000058150000}"/>
    <cellStyle name="Normal 4 2 6 5 6" xfId="6883" xr:uid="{00000000-0005-0000-0000-000054150000}"/>
    <cellStyle name="Normal 4 2 6 5 7" xfId="14963" xr:uid="{00000000-0005-0000-0000-000054150000}"/>
    <cellStyle name="Normal 4 2 6 6" xfId="2582" xr:uid="{00000000-0005-0000-0000-00007C0D0000}"/>
    <cellStyle name="Normal 4 2 6 6 2" xfId="9092" xr:uid="{00000000-0005-0000-0000-000059150000}"/>
    <cellStyle name="Normal 4 2 6 6 3" xfId="17170" xr:uid="{00000000-0005-0000-0000-000059150000}"/>
    <cellStyle name="Normal 4 2 6 7" xfId="4238" xr:uid="{00000000-0005-0000-0000-00007D0D0000}"/>
    <cellStyle name="Normal 4 2 6 7 2" xfId="10625" xr:uid="{00000000-0005-0000-0000-00005A150000}"/>
    <cellStyle name="Normal 4 2 6 7 3" xfId="18703" xr:uid="{00000000-0005-0000-0000-00005A150000}"/>
    <cellStyle name="Normal 4 2 6 8" xfId="7439" xr:uid="{00000000-0005-0000-0000-00005B150000}"/>
    <cellStyle name="Normal 4 2 6 8 2" xfId="15517" xr:uid="{00000000-0005-0000-0000-00005B150000}"/>
    <cellStyle name="Normal 4 2 6 9" xfId="12284" xr:uid="{00000000-0005-0000-0000-00005C150000}"/>
    <cellStyle name="Normal 4 2 6 9 2" xfId="20358" xr:uid="{00000000-0005-0000-0000-00005C150000}"/>
    <cellStyle name="Normal 4 2 7" xfId="578" xr:uid="{00000000-0005-0000-0000-000042020000}"/>
    <cellStyle name="Normal 4 2 7 10" xfId="13678" xr:uid="{00000000-0005-0000-0000-00005E150000}"/>
    <cellStyle name="Normal 4 2 7 10 2" xfId="21675" xr:uid="{00000000-0005-0000-0000-00005E150000}"/>
    <cellStyle name="Normal 4 2 7 11" xfId="5830" xr:uid="{00000000-0005-0000-0000-00005D150000}"/>
    <cellStyle name="Normal 4 2 7 12" xfId="13910" xr:uid="{00000000-0005-0000-0000-00005D150000}"/>
    <cellStyle name="Normal 4 2 7 2" xfId="579" xr:uid="{00000000-0005-0000-0000-000043020000}"/>
    <cellStyle name="Normal 4 2 7 2 10" xfId="5923" xr:uid="{00000000-0005-0000-0000-00005F150000}"/>
    <cellStyle name="Normal 4 2 7 2 11" xfId="14003" xr:uid="{00000000-0005-0000-0000-00005F150000}"/>
    <cellStyle name="Normal 4 2 7 2 2" xfId="1180" xr:uid="{00000000-0005-0000-0000-0000800D0000}"/>
    <cellStyle name="Normal 4 2 7 2 2 2" xfId="1838" xr:uid="{00000000-0005-0000-0000-0000810D0000}"/>
    <cellStyle name="Normal 4 2 7 2 2 2 2" xfId="3488" xr:uid="{00000000-0005-0000-0000-0000820D0000}"/>
    <cellStyle name="Normal 4 2 7 2 2 2 2 2" xfId="9947" xr:uid="{00000000-0005-0000-0000-000062150000}"/>
    <cellStyle name="Normal 4 2 7 2 2 2 2 3" xfId="18025" xr:uid="{00000000-0005-0000-0000-000062150000}"/>
    <cellStyle name="Normal 4 2 7 2 2 2 3" xfId="5151" xr:uid="{00000000-0005-0000-0000-0000830D0000}"/>
    <cellStyle name="Normal 4 2 7 2 2 2 3 2" xfId="11538" xr:uid="{00000000-0005-0000-0000-000063150000}"/>
    <cellStyle name="Normal 4 2 7 2 2 2 3 3" xfId="19616" xr:uid="{00000000-0005-0000-0000-000063150000}"/>
    <cellStyle name="Normal 4 2 7 2 2 2 4" xfId="8352" xr:uid="{00000000-0005-0000-0000-000064150000}"/>
    <cellStyle name="Normal 4 2 7 2 2 2 4 2" xfId="16430" xr:uid="{00000000-0005-0000-0000-000064150000}"/>
    <cellStyle name="Normal 4 2 7 2 2 2 5" xfId="13224" xr:uid="{00000000-0005-0000-0000-000065150000}"/>
    <cellStyle name="Normal 4 2 7 2 2 2 5 2" xfId="21261" xr:uid="{00000000-0005-0000-0000-000065150000}"/>
    <cellStyle name="Normal 4 2 7 2 2 2 6" xfId="6742" xr:uid="{00000000-0005-0000-0000-000061150000}"/>
    <cellStyle name="Normal 4 2 7 2 2 2 7" xfId="14822" xr:uid="{00000000-0005-0000-0000-000061150000}"/>
    <cellStyle name="Normal 4 2 7 2 2 3" xfId="2365" xr:uid="{00000000-0005-0000-0000-0000840D0000}"/>
    <cellStyle name="Normal 4 2 7 2 2 3 2" xfId="4015" xr:uid="{00000000-0005-0000-0000-0000850D0000}"/>
    <cellStyle name="Normal 4 2 7 2 2 3 2 2" xfId="10474" xr:uid="{00000000-0005-0000-0000-000067150000}"/>
    <cellStyle name="Normal 4 2 7 2 2 3 2 3" xfId="18552" xr:uid="{00000000-0005-0000-0000-000067150000}"/>
    <cellStyle name="Normal 4 2 7 2 2 3 3" xfId="5678" xr:uid="{00000000-0005-0000-0000-0000860D0000}"/>
    <cellStyle name="Normal 4 2 7 2 2 3 3 2" xfId="12065" xr:uid="{00000000-0005-0000-0000-000068150000}"/>
    <cellStyle name="Normal 4 2 7 2 2 3 3 3" xfId="20143" xr:uid="{00000000-0005-0000-0000-000068150000}"/>
    <cellStyle name="Normal 4 2 7 2 2 3 4" xfId="8879" xr:uid="{00000000-0005-0000-0000-000069150000}"/>
    <cellStyle name="Normal 4 2 7 2 2 3 4 2" xfId="16957" xr:uid="{00000000-0005-0000-0000-000069150000}"/>
    <cellStyle name="Normal 4 2 7 2 2 3 5" xfId="7269" xr:uid="{00000000-0005-0000-0000-000066150000}"/>
    <cellStyle name="Normal 4 2 7 2 2 3 6" xfId="15349" xr:uid="{00000000-0005-0000-0000-000066150000}"/>
    <cellStyle name="Normal 4 2 7 2 2 4" xfId="2931" xr:uid="{00000000-0005-0000-0000-0000870D0000}"/>
    <cellStyle name="Normal 4 2 7 2 2 4 2" xfId="9420" xr:uid="{00000000-0005-0000-0000-00006A150000}"/>
    <cellStyle name="Normal 4 2 7 2 2 4 3" xfId="17498" xr:uid="{00000000-0005-0000-0000-00006A150000}"/>
    <cellStyle name="Normal 4 2 7 2 2 5" xfId="4624" xr:uid="{00000000-0005-0000-0000-0000880D0000}"/>
    <cellStyle name="Normal 4 2 7 2 2 5 2" xfId="11011" xr:uid="{00000000-0005-0000-0000-00006B150000}"/>
    <cellStyle name="Normal 4 2 7 2 2 5 3" xfId="19089" xr:uid="{00000000-0005-0000-0000-00006B150000}"/>
    <cellStyle name="Normal 4 2 7 2 2 6" xfId="7825" xr:uid="{00000000-0005-0000-0000-00006C150000}"/>
    <cellStyle name="Normal 4 2 7 2 2 6 2" xfId="15903" xr:uid="{00000000-0005-0000-0000-00006C150000}"/>
    <cellStyle name="Normal 4 2 7 2 2 7" xfId="12562" xr:uid="{00000000-0005-0000-0000-00006D150000}"/>
    <cellStyle name="Normal 4 2 7 2 2 7 2" xfId="20630" xr:uid="{00000000-0005-0000-0000-00006D150000}"/>
    <cellStyle name="Normal 4 2 7 2 2 8" xfId="6215" xr:uid="{00000000-0005-0000-0000-000060150000}"/>
    <cellStyle name="Normal 4 2 7 2 2 9" xfId="14295" xr:uid="{00000000-0005-0000-0000-000060150000}"/>
    <cellStyle name="Normal 4 2 7 2 3" xfId="1547" xr:uid="{00000000-0005-0000-0000-0000890D0000}"/>
    <cellStyle name="Normal 4 2 7 2 3 2" xfId="3196" xr:uid="{00000000-0005-0000-0000-00008A0D0000}"/>
    <cellStyle name="Normal 4 2 7 2 3 2 2" xfId="9655" xr:uid="{00000000-0005-0000-0000-00006F150000}"/>
    <cellStyle name="Normal 4 2 7 2 3 2 3" xfId="17733" xr:uid="{00000000-0005-0000-0000-00006F150000}"/>
    <cellStyle name="Normal 4 2 7 2 3 3" xfId="4859" xr:uid="{00000000-0005-0000-0000-00008B0D0000}"/>
    <cellStyle name="Normal 4 2 7 2 3 3 2" xfId="11246" xr:uid="{00000000-0005-0000-0000-000070150000}"/>
    <cellStyle name="Normal 4 2 7 2 3 3 3" xfId="19324" xr:uid="{00000000-0005-0000-0000-000070150000}"/>
    <cellStyle name="Normal 4 2 7 2 3 4" xfId="8060" xr:uid="{00000000-0005-0000-0000-000071150000}"/>
    <cellStyle name="Normal 4 2 7 2 3 4 2" xfId="16138" xr:uid="{00000000-0005-0000-0000-000071150000}"/>
    <cellStyle name="Normal 4 2 7 2 3 5" xfId="13225" xr:uid="{00000000-0005-0000-0000-000072150000}"/>
    <cellStyle name="Normal 4 2 7 2 3 5 2" xfId="21262" xr:uid="{00000000-0005-0000-0000-000072150000}"/>
    <cellStyle name="Normal 4 2 7 2 3 6" xfId="6450" xr:uid="{00000000-0005-0000-0000-00006E150000}"/>
    <cellStyle name="Normal 4 2 7 2 3 7" xfId="14530" xr:uid="{00000000-0005-0000-0000-00006E150000}"/>
    <cellStyle name="Normal 4 2 7 2 4" xfId="2073" xr:uid="{00000000-0005-0000-0000-00008C0D0000}"/>
    <cellStyle name="Normal 4 2 7 2 4 2" xfId="3723" xr:uid="{00000000-0005-0000-0000-00008D0D0000}"/>
    <cellStyle name="Normal 4 2 7 2 4 2 2" xfId="10182" xr:uid="{00000000-0005-0000-0000-000074150000}"/>
    <cellStyle name="Normal 4 2 7 2 4 2 3" xfId="18260" xr:uid="{00000000-0005-0000-0000-000074150000}"/>
    <cellStyle name="Normal 4 2 7 2 4 3" xfId="5386" xr:uid="{00000000-0005-0000-0000-00008E0D0000}"/>
    <cellStyle name="Normal 4 2 7 2 4 3 2" xfId="11773" xr:uid="{00000000-0005-0000-0000-000075150000}"/>
    <cellStyle name="Normal 4 2 7 2 4 3 3" xfId="19851" xr:uid="{00000000-0005-0000-0000-000075150000}"/>
    <cellStyle name="Normal 4 2 7 2 4 4" xfId="8587" xr:uid="{00000000-0005-0000-0000-000076150000}"/>
    <cellStyle name="Normal 4 2 7 2 4 4 2" xfId="16665" xr:uid="{00000000-0005-0000-0000-000076150000}"/>
    <cellStyle name="Normal 4 2 7 2 4 5" xfId="13223" xr:uid="{00000000-0005-0000-0000-000077150000}"/>
    <cellStyle name="Normal 4 2 7 2 4 5 2" xfId="21260" xr:uid="{00000000-0005-0000-0000-000077150000}"/>
    <cellStyle name="Normal 4 2 7 2 4 6" xfId="6977" xr:uid="{00000000-0005-0000-0000-000073150000}"/>
    <cellStyle name="Normal 4 2 7 2 4 7" xfId="15057" xr:uid="{00000000-0005-0000-0000-000073150000}"/>
    <cellStyle name="Normal 4 2 7 2 5" xfId="2585" xr:uid="{00000000-0005-0000-0000-00008F0D0000}"/>
    <cellStyle name="Normal 4 2 7 2 5 2" xfId="9095" xr:uid="{00000000-0005-0000-0000-000078150000}"/>
    <cellStyle name="Normal 4 2 7 2 5 3" xfId="17173" xr:uid="{00000000-0005-0000-0000-000078150000}"/>
    <cellStyle name="Normal 4 2 7 2 6" xfId="4332" xr:uid="{00000000-0005-0000-0000-0000900D0000}"/>
    <cellStyle name="Normal 4 2 7 2 6 2" xfId="10719" xr:uid="{00000000-0005-0000-0000-000079150000}"/>
    <cellStyle name="Normal 4 2 7 2 6 3" xfId="18797" xr:uid="{00000000-0005-0000-0000-000079150000}"/>
    <cellStyle name="Normal 4 2 7 2 7" xfId="7533" xr:uid="{00000000-0005-0000-0000-00007A150000}"/>
    <cellStyle name="Normal 4 2 7 2 7 2" xfId="15611" xr:uid="{00000000-0005-0000-0000-00007A150000}"/>
    <cellStyle name="Normal 4 2 7 2 8" xfId="12287" xr:uid="{00000000-0005-0000-0000-00007B150000}"/>
    <cellStyle name="Normal 4 2 7 2 8 2" xfId="20361" xr:uid="{00000000-0005-0000-0000-00007B150000}"/>
    <cellStyle name="Normal 4 2 7 2 9" xfId="13679" xr:uid="{00000000-0005-0000-0000-00007C150000}"/>
    <cellStyle name="Normal 4 2 7 2 9 2" xfId="21676" xr:uid="{00000000-0005-0000-0000-00007C150000}"/>
    <cellStyle name="Normal 4 2 7 3" xfId="1045" xr:uid="{00000000-0005-0000-0000-0000910D0000}"/>
    <cellStyle name="Normal 4 2 7 3 2" xfId="1702" xr:uid="{00000000-0005-0000-0000-0000920D0000}"/>
    <cellStyle name="Normal 4 2 7 3 2 2" xfId="3352" xr:uid="{00000000-0005-0000-0000-0000930D0000}"/>
    <cellStyle name="Normal 4 2 7 3 2 2 2" xfId="9811" xr:uid="{00000000-0005-0000-0000-00007F150000}"/>
    <cellStyle name="Normal 4 2 7 3 2 2 3" xfId="17889" xr:uid="{00000000-0005-0000-0000-00007F150000}"/>
    <cellStyle name="Normal 4 2 7 3 2 3" xfId="5015" xr:uid="{00000000-0005-0000-0000-0000940D0000}"/>
    <cellStyle name="Normal 4 2 7 3 2 3 2" xfId="11402" xr:uid="{00000000-0005-0000-0000-000080150000}"/>
    <cellStyle name="Normal 4 2 7 3 2 3 3" xfId="19480" xr:uid="{00000000-0005-0000-0000-000080150000}"/>
    <cellStyle name="Normal 4 2 7 3 2 4" xfId="8216" xr:uid="{00000000-0005-0000-0000-000081150000}"/>
    <cellStyle name="Normal 4 2 7 3 2 4 2" xfId="16294" xr:uid="{00000000-0005-0000-0000-000081150000}"/>
    <cellStyle name="Normal 4 2 7 3 2 5" xfId="13226" xr:uid="{00000000-0005-0000-0000-000082150000}"/>
    <cellStyle name="Normal 4 2 7 3 2 5 2" xfId="21263" xr:uid="{00000000-0005-0000-0000-000082150000}"/>
    <cellStyle name="Normal 4 2 7 3 2 6" xfId="6606" xr:uid="{00000000-0005-0000-0000-00007E150000}"/>
    <cellStyle name="Normal 4 2 7 3 2 7" xfId="14686" xr:uid="{00000000-0005-0000-0000-00007E150000}"/>
    <cellStyle name="Normal 4 2 7 3 3" xfId="2229" xr:uid="{00000000-0005-0000-0000-0000950D0000}"/>
    <cellStyle name="Normal 4 2 7 3 3 2" xfId="3879" xr:uid="{00000000-0005-0000-0000-0000960D0000}"/>
    <cellStyle name="Normal 4 2 7 3 3 2 2" xfId="10338" xr:uid="{00000000-0005-0000-0000-000084150000}"/>
    <cellStyle name="Normal 4 2 7 3 3 2 3" xfId="18416" xr:uid="{00000000-0005-0000-0000-000084150000}"/>
    <cellStyle name="Normal 4 2 7 3 3 3" xfId="5542" xr:uid="{00000000-0005-0000-0000-0000970D0000}"/>
    <cellStyle name="Normal 4 2 7 3 3 3 2" xfId="11929" xr:uid="{00000000-0005-0000-0000-000085150000}"/>
    <cellStyle name="Normal 4 2 7 3 3 3 3" xfId="20007" xr:uid="{00000000-0005-0000-0000-000085150000}"/>
    <cellStyle name="Normal 4 2 7 3 3 4" xfId="8743" xr:uid="{00000000-0005-0000-0000-000086150000}"/>
    <cellStyle name="Normal 4 2 7 3 3 4 2" xfId="16821" xr:uid="{00000000-0005-0000-0000-000086150000}"/>
    <cellStyle name="Normal 4 2 7 3 3 5" xfId="7133" xr:uid="{00000000-0005-0000-0000-000083150000}"/>
    <cellStyle name="Normal 4 2 7 3 3 6" xfId="15213" xr:uid="{00000000-0005-0000-0000-000083150000}"/>
    <cellStyle name="Normal 4 2 7 3 4" xfId="2808" xr:uid="{00000000-0005-0000-0000-0000980D0000}"/>
    <cellStyle name="Normal 4 2 7 3 4 2" xfId="9297" xr:uid="{00000000-0005-0000-0000-000087150000}"/>
    <cellStyle name="Normal 4 2 7 3 4 3" xfId="17375" xr:uid="{00000000-0005-0000-0000-000087150000}"/>
    <cellStyle name="Normal 4 2 7 3 5" xfId="4488" xr:uid="{00000000-0005-0000-0000-0000990D0000}"/>
    <cellStyle name="Normal 4 2 7 3 5 2" xfId="10875" xr:uid="{00000000-0005-0000-0000-000088150000}"/>
    <cellStyle name="Normal 4 2 7 3 5 3" xfId="18953" xr:uid="{00000000-0005-0000-0000-000088150000}"/>
    <cellStyle name="Normal 4 2 7 3 6" xfId="7689" xr:uid="{00000000-0005-0000-0000-000089150000}"/>
    <cellStyle name="Normal 4 2 7 3 6 2" xfId="15767" xr:uid="{00000000-0005-0000-0000-000089150000}"/>
    <cellStyle name="Normal 4 2 7 3 7" xfId="12561" xr:uid="{00000000-0005-0000-0000-00008A150000}"/>
    <cellStyle name="Normal 4 2 7 3 7 2" xfId="20629" xr:uid="{00000000-0005-0000-0000-00008A150000}"/>
    <cellStyle name="Normal 4 2 7 3 8" xfId="6079" xr:uid="{00000000-0005-0000-0000-00007D150000}"/>
    <cellStyle name="Normal 4 2 7 3 9" xfId="14159" xr:uid="{00000000-0005-0000-0000-00007D150000}"/>
    <cellStyle name="Normal 4 2 7 4" xfId="1454" xr:uid="{00000000-0005-0000-0000-00009A0D0000}"/>
    <cellStyle name="Normal 4 2 7 4 2" xfId="3103" xr:uid="{00000000-0005-0000-0000-00009B0D0000}"/>
    <cellStyle name="Normal 4 2 7 4 2 2" xfId="9562" xr:uid="{00000000-0005-0000-0000-00008C150000}"/>
    <cellStyle name="Normal 4 2 7 4 2 3" xfId="17640" xr:uid="{00000000-0005-0000-0000-00008C150000}"/>
    <cellStyle name="Normal 4 2 7 4 3" xfId="4766" xr:uid="{00000000-0005-0000-0000-00009C0D0000}"/>
    <cellStyle name="Normal 4 2 7 4 3 2" xfId="11153" xr:uid="{00000000-0005-0000-0000-00008D150000}"/>
    <cellStyle name="Normal 4 2 7 4 3 3" xfId="19231" xr:uid="{00000000-0005-0000-0000-00008D150000}"/>
    <cellStyle name="Normal 4 2 7 4 4" xfId="7967" xr:uid="{00000000-0005-0000-0000-00008E150000}"/>
    <cellStyle name="Normal 4 2 7 4 4 2" xfId="16045" xr:uid="{00000000-0005-0000-0000-00008E150000}"/>
    <cellStyle name="Normal 4 2 7 4 5" xfId="13227" xr:uid="{00000000-0005-0000-0000-00008F150000}"/>
    <cellStyle name="Normal 4 2 7 4 5 2" xfId="21264" xr:uid="{00000000-0005-0000-0000-00008F150000}"/>
    <cellStyle name="Normal 4 2 7 4 6" xfId="6357" xr:uid="{00000000-0005-0000-0000-00008B150000}"/>
    <cellStyle name="Normal 4 2 7 4 7" xfId="14437" xr:uid="{00000000-0005-0000-0000-00008B150000}"/>
    <cellStyle name="Normal 4 2 7 5" xfId="1980" xr:uid="{00000000-0005-0000-0000-00009D0D0000}"/>
    <cellStyle name="Normal 4 2 7 5 2" xfId="3630" xr:uid="{00000000-0005-0000-0000-00009E0D0000}"/>
    <cellStyle name="Normal 4 2 7 5 2 2" xfId="10089" xr:uid="{00000000-0005-0000-0000-000091150000}"/>
    <cellStyle name="Normal 4 2 7 5 2 3" xfId="18167" xr:uid="{00000000-0005-0000-0000-000091150000}"/>
    <cellStyle name="Normal 4 2 7 5 3" xfId="5293" xr:uid="{00000000-0005-0000-0000-00009F0D0000}"/>
    <cellStyle name="Normal 4 2 7 5 3 2" xfId="11680" xr:uid="{00000000-0005-0000-0000-000092150000}"/>
    <cellStyle name="Normal 4 2 7 5 3 3" xfId="19758" xr:uid="{00000000-0005-0000-0000-000092150000}"/>
    <cellStyle name="Normal 4 2 7 5 4" xfId="8494" xr:uid="{00000000-0005-0000-0000-000093150000}"/>
    <cellStyle name="Normal 4 2 7 5 4 2" xfId="16572" xr:uid="{00000000-0005-0000-0000-000093150000}"/>
    <cellStyle name="Normal 4 2 7 5 5" xfId="12762" xr:uid="{00000000-0005-0000-0000-000094150000}"/>
    <cellStyle name="Normal 4 2 7 5 5 2" xfId="20823" xr:uid="{00000000-0005-0000-0000-000094150000}"/>
    <cellStyle name="Normal 4 2 7 5 6" xfId="6884" xr:uid="{00000000-0005-0000-0000-000090150000}"/>
    <cellStyle name="Normal 4 2 7 5 7" xfId="14964" xr:uid="{00000000-0005-0000-0000-000090150000}"/>
    <cellStyle name="Normal 4 2 7 6" xfId="2584" xr:uid="{00000000-0005-0000-0000-0000A00D0000}"/>
    <cellStyle name="Normal 4 2 7 6 2" xfId="9094" xr:uid="{00000000-0005-0000-0000-000095150000}"/>
    <cellStyle name="Normal 4 2 7 6 3" xfId="17172" xr:uid="{00000000-0005-0000-0000-000095150000}"/>
    <cellStyle name="Normal 4 2 7 7" xfId="4239" xr:uid="{00000000-0005-0000-0000-0000A10D0000}"/>
    <cellStyle name="Normal 4 2 7 7 2" xfId="10626" xr:uid="{00000000-0005-0000-0000-000096150000}"/>
    <cellStyle name="Normal 4 2 7 7 3" xfId="18704" xr:uid="{00000000-0005-0000-0000-000096150000}"/>
    <cellStyle name="Normal 4 2 7 8" xfId="7440" xr:uid="{00000000-0005-0000-0000-000097150000}"/>
    <cellStyle name="Normal 4 2 7 8 2" xfId="15518" xr:uid="{00000000-0005-0000-0000-000097150000}"/>
    <cellStyle name="Normal 4 2 7 9" xfId="12286" xr:uid="{00000000-0005-0000-0000-000098150000}"/>
    <cellStyle name="Normal 4 2 7 9 2" xfId="20360" xr:uid="{00000000-0005-0000-0000-000098150000}"/>
    <cellStyle name="Normal 4 2 8" xfId="580" xr:uid="{00000000-0005-0000-0000-000044020000}"/>
    <cellStyle name="Normal 4 2 8 10" xfId="13680" xr:uid="{00000000-0005-0000-0000-00009A150000}"/>
    <cellStyle name="Normal 4 2 8 10 2" xfId="21677" xr:uid="{00000000-0005-0000-0000-00009A150000}"/>
    <cellStyle name="Normal 4 2 8 11" xfId="5831" xr:uid="{00000000-0005-0000-0000-000099150000}"/>
    <cellStyle name="Normal 4 2 8 12" xfId="13911" xr:uid="{00000000-0005-0000-0000-000099150000}"/>
    <cellStyle name="Normal 4 2 8 2" xfId="952" xr:uid="{00000000-0005-0000-0000-0000A30D0000}"/>
    <cellStyle name="Normal 4 2 8 2 10" xfId="13985" xr:uid="{00000000-0005-0000-0000-00009B150000}"/>
    <cellStyle name="Normal 4 2 8 2 2" xfId="1181" xr:uid="{00000000-0005-0000-0000-0000A40D0000}"/>
    <cellStyle name="Normal 4 2 8 2 2 2" xfId="1839" xr:uid="{00000000-0005-0000-0000-0000A50D0000}"/>
    <cellStyle name="Normal 4 2 8 2 2 2 2" xfId="3489" xr:uid="{00000000-0005-0000-0000-0000A60D0000}"/>
    <cellStyle name="Normal 4 2 8 2 2 2 2 2" xfId="9948" xr:uid="{00000000-0005-0000-0000-00009E150000}"/>
    <cellStyle name="Normal 4 2 8 2 2 2 2 3" xfId="18026" xr:uid="{00000000-0005-0000-0000-00009E150000}"/>
    <cellStyle name="Normal 4 2 8 2 2 2 3" xfId="5152" xr:uid="{00000000-0005-0000-0000-0000A70D0000}"/>
    <cellStyle name="Normal 4 2 8 2 2 2 3 2" xfId="11539" xr:uid="{00000000-0005-0000-0000-00009F150000}"/>
    <cellStyle name="Normal 4 2 8 2 2 2 3 3" xfId="19617" xr:uid="{00000000-0005-0000-0000-00009F150000}"/>
    <cellStyle name="Normal 4 2 8 2 2 2 4" xfId="8353" xr:uid="{00000000-0005-0000-0000-0000A0150000}"/>
    <cellStyle name="Normal 4 2 8 2 2 2 4 2" xfId="16431" xr:uid="{00000000-0005-0000-0000-0000A0150000}"/>
    <cellStyle name="Normal 4 2 8 2 2 2 5" xfId="6743" xr:uid="{00000000-0005-0000-0000-00009D150000}"/>
    <cellStyle name="Normal 4 2 8 2 2 2 6" xfId="14823" xr:uid="{00000000-0005-0000-0000-00009D150000}"/>
    <cellStyle name="Normal 4 2 8 2 2 3" xfId="2366" xr:uid="{00000000-0005-0000-0000-0000A80D0000}"/>
    <cellStyle name="Normal 4 2 8 2 2 3 2" xfId="4016" xr:uid="{00000000-0005-0000-0000-0000A90D0000}"/>
    <cellStyle name="Normal 4 2 8 2 2 3 2 2" xfId="10475" xr:uid="{00000000-0005-0000-0000-0000A2150000}"/>
    <cellStyle name="Normal 4 2 8 2 2 3 2 3" xfId="18553" xr:uid="{00000000-0005-0000-0000-0000A2150000}"/>
    <cellStyle name="Normal 4 2 8 2 2 3 3" xfId="5679" xr:uid="{00000000-0005-0000-0000-0000AA0D0000}"/>
    <cellStyle name="Normal 4 2 8 2 2 3 3 2" xfId="12066" xr:uid="{00000000-0005-0000-0000-0000A3150000}"/>
    <cellStyle name="Normal 4 2 8 2 2 3 3 3" xfId="20144" xr:uid="{00000000-0005-0000-0000-0000A3150000}"/>
    <cellStyle name="Normal 4 2 8 2 2 3 4" xfId="8880" xr:uid="{00000000-0005-0000-0000-0000A4150000}"/>
    <cellStyle name="Normal 4 2 8 2 2 3 4 2" xfId="16958" xr:uid="{00000000-0005-0000-0000-0000A4150000}"/>
    <cellStyle name="Normal 4 2 8 2 2 3 5" xfId="7270" xr:uid="{00000000-0005-0000-0000-0000A1150000}"/>
    <cellStyle name="Normal 4 2 8 2 2 3 6" xfId="15350" xr:uid="{00000000-0005-0000-0000-0000A1150000}"/>
    <cellStyle name="Normal 4 2 8 2 2 4" xfId="2932" xr:uid="{00000000-0005-0000-0000-0000AB0D0000}"/>
    <cellStyle name="Normal 4 2 8 2 2 4 2" xfId="9421" xr:uid="{00000000-0005-0000-0000-0000A5150000}"/>
    <cellStyle name="Normal 4 2 8 2 2 4 3" xfId="17499" xr:uid="{00000000-0005-0000-0000-0000A5150000}"/>
    <cellStyle name="Normal 4 2 8 2 2 5" xfId="4625" xr:uid="{00000000-0005-0000-0000-0000AC0D0000}"/>
    <cellStyle name="Normal 4 2 8 2 2 5 2" xfId="11012" xr:uid="{00000000-0005-0000-0000-0000A6150000}"/>
    <cellStyle name="Normal 4 2 8 2 2 5 3" xfId="19090" xr:uid="{00000000-0005-0000-0000-0000A6150000}"/>
    <cellStyle name="Normal 4 2 8 2 2 6" xfId="7826" xr:uid="{00000000-0005-0000-0000-0000A7150000}"/>
    <cellStyle name="Normal 4 2 8 2 2 6 2" xfId="15904" xr:uid="{00000000-0005-0000-0000-0000A7150000}"/>
    <cellStyle name="Normal 4 2 8 2 2 7" xfId="13228" xr:uid="{00000000-0005-0000-0000-0000A8150000}"/>
    <cellStyle name="Normal 4 2 8 2 2 7 2" xfId="21265" xr:uid="{00000000-0005-0000-0000-0000A8150000}"/>
    <cellStyle name="Normal 4 2 8 2 2 8" xfId="6216" xr:uid="{00000000-0005-0000-0000-00009C150000}"/>
    <cellStyle name="Normal 4 2 8 2 2 9" xfId="14296" xr:uid="{00000000-0005-0000-0000-00009C150000}"/>
    <cellStyle name="Normal 4 2 8 2 3" xfId="1529" xr:uid="{00000000-0005-0000-0000-0000AD0D0000}"/>
    <cellStyle name="Normal 4 2 8 2 3 2" xfId="3178" xr:uid="{00000000-0005-0000-0000-0000AE0D0000}"/>
    <cellStyle name="Normal 4 2 8 2 3 2 2" xfId="9637" xr:uid="{00000000-0005-0000-0000-0000AA150000}"/>
    <cellStyle name="Normal 4 2 8 2 3 2 3" xfId="17715" xr:uid="{00000000-0005-0000-0000-0000AA150000}"/>
    <cellStyle name="Normal 4 2 8 2 3 3" xfId="4841" xr:uid="{00000000-0005-0000-0000-0000AF0D0000}"/>
    <cellStyle name="Normal 4 2 8 2 3 3 2" xfId="11228" xr:uid="{00000000-0005-0000-0000-0000AB150000}"/>
    <cellStyle name="Normal 4 2 8 2 3 3 3" xfId="19306" xr:uid="{00000000-0005-0000-0000-0000AB150000}"/>
    <cellStyle name="Normal 4 2 8 2 3 4" xfId="8042" xr:uid="{00000000-0005-0000-0000-0000AC150000}"/>
    <cellStyle name="Normal 4 2 8 2 3 4 2" xfId="16120" xr:uid="{00000000-0005-0000-0000-0000AC150000}"/>
    <cellStyle name="Normal 4 2 8 2 3 5" xfId="6432" xr:uid="{00000000-0005-0000-0000-0000A9150000}"/>
    <cellStyle name="Normal 4 2 8 2 3 6" xfId="14512" xr:uid="{00000000-0005-0000-0000-0000A9150000}"/>
    <cellStyle name="Normal 4 2 8 2 4" xfId="2055" xr:uid="{00000000-0005-0000-0000-0000B00D0000}"/>
    <cellStyle name="Normal 4 2 8 2 4 2" xfId="3705" xr:uid="{00000000-0005-0000-0000-0000B10D0000}"/>
    <cellStyle name="Normal 4 2 8 2 4 2 2" xfId="10164" xr:uid="{00000000-0005-0000-0000-0000AE150000}"/>
    <cellStyle name="Normal 4 2 8 2 4 2 3" xfId="18242" xr:uid="{00000000-0005-0000-0000-0000AE150000}"/>
    <cellStyle name="Normal 4 2 8 2 4 3" xfId="5368" xr:uid="{00000000-0005-0000-0000-0000B20D0000}"/>
    <cellStyle name="Normal 4 2 8 2 4 3 2" xfId="11755" xr:uid="{00000000-0005-0000-0000-0000AF150000}"/>
    <cellStyle name="Normal 4 2 8 2 4 3 3" xfId="19833" xr:uid="{00000000-0005-0000-0000-0000AF150000}"/>
    <cellStyle name="Normal 4 2 8 2 4 4" xfId="8569" xr:uid="{00000000-0005-0000-0000-0000B0150000}"/>
    <cellStyle name="Normal 4 2 8 2 4 4 2" xfId="16647" xr:uid="{00000000-0005-0000-0000-0000B0150000}"/>
    <cellStyle name="Normal 4 2 8 2 4 5" xfId="6959" xr:uid="{00000000-0005-0000-0000-0000AD150000}"/>
    <cellStyle name="Normal 4 2 8 2 4 6" xfId="15039" xr:uid="{00000000-0005-0000-0000-0000AD150000}"/>
    <cellStyle name="Normal 4 2 8 2 5" xfId="2717" xr:uid="{00000000-0005-0000-0000-0000B30D0000}"/>
    <cellStyle name="Normal 4 2 8 2 5 2" xfId="9206" xr:uid="{00000000-0005-0000-0000-0000B1150000}"/>
    <cellStyle name="Normal 4 2 8 2 5 3" xfId="17284" xr:uid="{00000000-0005-0000-0000-0000B1150000}"/>
    <cellStyle name="Normal 4 2 8 2 6" xfId="4314" xr:uid="{00000000-0005-0000-0000-0000B40D0000}"/>
    <cellStyle name="Normal 4 2 8 2 6 2" xfId="10701" xr:uid="{00000000-0005-0000-0000-0000B2150000}"/>
    <cellStyle name="Normal 4 2 8 2 6 3" xfId="18779" xr:uid="{00000000-0005-0000-0000-0000B2150000}"/>
    <cellStyle name="Normal 4 2 8 2 7" xfId="7515" xr:uid="{00000000-0005-0000-0000-0000B3150000}"/>
    <cellStyle name="Normal 4 2 8 2 7 2" xfId="15593" xr:uid="{00000000-0005-0000-0000-0000B3150000}"/>
    <cellStyle name="Normal 4 2 8 2 8" xfId="12563" xr:uid="{00000000-0005-0000-0000-0000B4150000}"/>
    <cellStyle name="Normal 4 2 8 2 8 2" xfId="20631" xr:uid="{00000000-0005-0000-0000-0000B4150000}"/>
    <cellStyle name="Normal 4 2 8 2 9" xfId="5905" xr:uid="{00000000-0005-0000-0000-00009B150000}"/>
    <cellStyle name="Normal 4 2 8 3" xfId="1046" xr:uid="{00000000-0005-0000-0000-0000B50D0000}"/>
    <cellStyle name="Normal 4 2 8 3 2" xfId="1703" xr:uid="{00000000-0005-0000-0000-0000B60D0000}"/>
    <cellStyle name="Normal 4 2 8 3 2 2" xfId="3353" xr:uid="{00000000-0005-0000-0000-0000B70D0000}"/>
    <cellStyle name="Normal 4 2 8 3 2 2 2" xfId="9812" xr:uid="{00000000-0005-0000-0000-0000B7150000}"/>
    <cellStyle name="Normal 4 2 8 3 2 2 3" xfId="17890" xr:uid="{00000000-0005-0000-0000-0000B7150000}"/>
    <cellStyle name="Normal 4 2 8 3 2 3" xfId="5016" xr:uid="{00000000-0005-0000-0000-0000B80D0000}"/>
    <cellStyle name="Normal 4 2 8 3 2 3 2" xfId="11403" xr:uid="{00000000-0005-0000-0000-0000B8150000}"/>
    <cellStyle name="Normal 4 2 8 3 2 3 3" xfId="19481" xr:uid="{00000000-0005-0000-0000-0000B8150000}"/>
    <cellStyle name="Normal 4 2 8 3 2 4" xfId="8217" xr:uid="{00000000-0005-0000-0000-0000B9150000}"/>
    <cellStyle name="Normal 4 2 8 3 2 4 2" xfId="16295" xr:uid="{00000000-0005-0000-0000-0000B9150000}"/>
    <cellStyle name="Normal 4 2 8 3 2 5" xfId="6607" xr:uid="{00000000-0005-0000-0000-0000B6150000}"/>
    <cellStyle name="Normal 4 2 8 3 2 6" xfId="14687" xr:uid="{00000000-0005-0000-0000-0000B6150000}"/>
    <cellStyle name="Normal 4 2 8 3 3" xfId="2230" xr:uid="{00000000-0005-0000-0000-0000B90D0000}"/>
    <cellStyle name="Normal 4 2 8 3 3 2" xfId="3880" xr:uid="{00000000-0005-0000-0000-0000BA0D0000}"/>
    <cellStyle name="Normal 4 2 8 3 3 2 2" xfId="10339" xr:uid="{00000000-0005-0000-0000-0000BB150000}"/>
    <cellStyle name="Normal 4 2 8 3 3 2 3" xfId="18417" xr:uid="{00000000-0005-0000-0000-0000BB150000}"/>
    <cellStyle name="Normal 4 2 8 3 3 3" xfId="5543" xr:uid="{00000000-0005-0000-0000-0000BB0D0000}"/>
    <cellStyle name="Normal 4 2 8 3 3 3 2" xfId="11930" xr:uid="{00000000-0005-0000-0000-0000BC150000}"/>
    <cellStyle name="Normal 4 2 8 3 3 3 3" xfId="20008" xr:uid="{00000000-0005-0000-0000-0000BC150000}"/>
    <cellStyle name="Normal 4 2 8 3 3 4" xfId="8744" xr:uid="{00000000-0005-0000-0000-0000BD150000}"/>
    <cellStyle name="Normal 4 2 8 3 3 4 2" xfId="16822" xr:uid="{00000000-0005-0000-0000-0000BD150000}"/>
    <cellStyle name="Normal 4 2 8 3 3 5" xfId="7134" xr:uid="{00000000-0005-0000-0000-0000BA150000}"/>
    <cellStyle name="Normal 4 2 8 3 3 6" xfId="15214" xr:uid="{00000000-0005-0000-0000-0000BA150000}"/>
    <cellStyle name="Normal 4 2 8 3 4" xfId="2809" xr:uid="{00000000-0005-0000-0000-0000BC0D0000}"/>
    <cellStyle name="Normal 4 2 8 3 4 2" xfId="9298" xr:uid="{00000000-0005-0000-0000-0000BE150000}"/>
    <cellStyle name="Normal 4 2 8 3 4 3" xfId="17376" xr:uid="{00000000-0005-0000-0000-0000BE150000}"/>
    <cellStyle name="Normal 4 2 8 3 5" xfId="4489" xr:uid="{00000000-0005-0000-0000-0000BD0D0000}"/>
    <cellStyle name="Normal 4 2 8 3 5 2" xfId="10876" xr:uid="{00000000-0005-0000-0000-0000BF150000}"/>
    <cellStyle name="Normal 4 2 8 3 5 3" xfId="18954" xr:uid="{00000000-0005-0000-0000-0000BF150000}"/>
    <cellStyle name="Normal 4 2 8 3 6" xfId="7690" xr:uid="{00000000-0005-0000-0000-0000C0150000}"/>
    <cellStyle name="Normal 4 2 8 3 6 2" xfId="15768" xr:uid="{00000000-0005-0000-0000-0000C0150000}"/>
    <cellStyle name="Normal 4 2 8 3 7" xfId="13229" xr:uid="{00000000-0005-0000-0000-0000C1150000}"/>
    <cellStyle name="Normal 4 2 8 3 7 2" xfId="21266" xr:uid="{00000000-0005-0000-0000-0000C1150000}"/>
    <cellStyle name="Normal 4 2 8 3 8" xfId="6080" xr:uid="{00000000-0005-0000-0000-0000B5150000}"/>
    <cellStyle name="Normal 4 2 8 3 9" xfId="14160" xr:uid="{00000000-0005-0000-0000-0000B5150000}"/>
    <cellStyle name="Normal 4 2 8 4" xfId="1455" xr:uid="{00000000-0005-0000-0000-0000BE0D0000}"/>
    <cellStyle name="Normal 4 2 8 4 2" xfId="3104" xr:uid="{00000000-0005-0000-0000-0000BF0D0000}"/>
    <cellStyle name="Normal 4 2 8 4 2 2" xfId="9563" xr:uid="{00000000-0005-0000-0000-0000C3150000}"/>
    <cellStyle name="Normal 4 2 8 4 2 3" xfId="17641" xr:uid="{00000000-0005-0000-0000-0000C3150000}"/>
    <cellStyle name="Normal 4 2 8 4 3" xfId="4767" xr:uid="{00000000-0005-0000-0000-0000C00D0000}"/>
    <cellStyle name="Normal 4 2 8 4 3 2" xfId="11154" xr:uid="{00000000-0005-0000-0000-0000C4150000}"/>
    <cellStyle name="Normal 4 2 8 4 3 3" xfId="19232" xr:uid="{00000000-0005-0000-0000-0000C4150000}"/>
    <cellStyle name="Normal 4 2 8 4 4" xfId="7968" xr:uid="{00000000-0005-0000-0000-0000C5150000}"/>
    <cellStyle name="Normal 4 2 8 4 4 2" xfId="16046" xr:uid="{00000000-0005-0000-0000-0000C5150000}"/>
    <cellStyle name="Normal 4 2 8 4 5" xfId="12763" xr:uid="{00000000-0005-0000-0000-0000C6150000}"/>
    <cellStyle name="Normal 4 2 8 4 5 2" xfId="20824" xr:uid="{00000000-0005-0000-0000-0000C6150000}"/>
    <cellStyle name="Normal 4 2 8 4 6" xfId="6358" xr:uid="{00000000-0005-0000-0000-0000C2150000}"/>
    <cellStyle name="Normal 4 2 8 4 7" xfId="14438" xr:uid="{00000000-0005-0000-0000-0000C2150000}"/>
    <cellStyle name="Normal 4 2 8 5" xfId="1981" xr:uid="{00000000-0005-0000-0000-0000C10D0000}"/>
    <cellStyle name="Normal 4 2 8 5 2" xfId="3631" xr:uid="{00000000-0005-0000-0000-0000C20D0000}"/>
    <cellStyle name="Normal 4 2 8 5 2 2" xfId="10090" xr:uid="{00000000-0005-0000-0000-0000C8150000}"/>
    <cellStyle name="Normal 4 2 8 5 2 3" xfId="18168" xr:uid="{00000000-0005-0000-0000-0000C8150000}"/>
    <cellStyle name="Normal 4 2 8 5 3" xfId="5294" xr:uid="{00000000-0005-0000-0000-0000C30D0000}"/>
    <cellStyle name="Normal 4 2 8 5 3 2" xfId="11681" xr:uid="{00000000-0005-0000-0000-0000C9150000}"/>
    <cellStyle name="Normal 4 2 8 5 3 3" xfId="19759" xr:uid="{00000000-0005-0000-0000-0000C9150000}"/>
    <cellStyle name="Normal 4 2 8 5 4" xfId="8495" xr:uid="{00000000-0005-0000-0000-0000CA150000}"/>
    <cellStyle name="Normal 4 2 8 5 4 2" xfId="16573" xr:uid="{00000000-0005-0000-0000-0000CA150000}"/>
    <cellStyle name="Normal 4 2 8 5 5" xfId="6885" xr:uid="{00000000-0005-0000-0000-0000C7150000}"/>
    <cellStyle name="Normal 4 2 8 5 6" xfId="14965" xr:uid="{00000000-0005-0000-0000-0000C7150000}"/>
    <cellStyle name="Normal 4 2 8 6" xfId="2586" xr:uid="{00000000-0005-0000-0000-0000C40D0000}"/>
    <cellStyle name="Normal 4 2 8 6 2" xfId="9096" xr:uid="{00000000-0005-0000-0000-0000CB150000}"/>
    <cellStyle name="Normal 4 2 8 6 3" xfId="17174" xr:uid="{00000000-0005-0000-0000-0000CB150000}"/>
    <cellStyle name="Normal 4 2 8 7" xfId="4240" xr:uid="{00000000-0005-0000-0000-0000C50D0000}"/>
    <cellStyle name="Normal 4 2 8 7 2" xfId="10627" xr:uid="{00000000-0005-0000-0000-0000CC150000}"/>
    <cellStyle name="Normal 4 2 8 7 3" xfId="18705" xr:uid="{00000000-0005-0000-0000-0000CC150000}"/>
    <cellStyle name="Normal 4 2 8 8" xfId="7441" xr:uid="{00000000-0005-0000-0000-0000CD150000}"/>
    <cellStyle name="Normal 4 2 8 8 2" xfId="15519" xr:uid="{00000000-0005-0000-0000-0000CD150000}"/>
    <cellStyle name="Normal 4 2 8 9" xfId="12288" xr:uid="{00000000-0005-0000-0000-0000CE150000}"/>
    <cellStyle name="Normal 4 2 8 9 2" xfId="20362" xr:uid="{00000000-0005-0000-0000-0000CE150000}"/>
    <cellStyle name="Normal 4 2 9" xfId="581" xr:uid="{00000000-0005-0000-0000-000045020000}"/>
    <cellStyle name="Normal 4 2 9 10" xfId="5832" xr:uid="{00000000-0005-0000-0000-0000CF150000}"/>
    <cellStyle name="Normal 4 2 9 11" xfId="13912" xr:uid="{00000000-0005-0000-0000-0000CF150000}"/>
    <cellStyle name="Normal 4 2 9 2" xfId="1047" xr:uid="{00000000-0005-0000-0000-0000C70D0000}"/>
    <cellStyle name="Normal 4 2 9 2 2" xfId="1704" xr:uid="{00000000-0005-0000-0000-0000C80D0000}"/>
    <cellStyle name="Normal 4 2 9 2 2 2" xfId="3354" xr:uid="{00000000-0005-0000-0000-0000C90D0000}"/>
    <cellStyle name="Normal 4 2 9 2 2 2 2" xfId="9813" xr:uid="{00000000-0005-0000-0000-0000D2150000}"/>
    <cellStyle name="Normal 4 2 9 2 2 2 3" xfId="17891" xr:uid="{00000000-0005-0000-0000-0000D2150000}"/>
    <cellStyle name="Normal 4 2 9 2 2 3" xfId="5017" xr:uid="{00000000-0005-0000-0000-0000CA0D0000}"/>
    <cellStyle name="Normal 4 2 9 2 2 3 2" xfId="11404" xr:uid="{00000000-0005-0000-0000-0000D3150000}"/>
    <cellStyle name="Normal 4 2 9 2 2 3 3" xfId="19482" xr:uid="{00000000-0005-0000-0000-0000D3150000}"/>
    <cellStyle name="Normal 4 2 9 2 2 4" xfId="8218" xr:uid="{00000000-0005-0000-0000-0000D4150000}"/>
    <cellStyle name="Normal 4 2 9 2 2 4 2" xfId="16296" xr:uid="{00000000-0005-0000-0000-0000D4150000}"/>
    <cellStyle name="Normal 4 2 9 2 2 5" xfId="6608" xr:uid="{00000000-0005-0000-0000-0000D1150000}"/>
    <cellStyle name="Normal 4 2 9 2 2 6" xfId="14688" xr:uid="{00000000-0005-0000-0000-0000D1150000}"/>
    <cellStyle name="Normal 4 2 9 2 3" xfId="2231" xr:uid="{00000000-0005-0000-0000-0000CB0D0000}"/>
    <cellStyle name="Normal 4 2 9 2 3 2" xfId="3881" xr:uid="{00000000-0005-0000-0000-0000CC0D0000}"/>
    <cellStyle name="Normal 4 2 9 2 3 2 2" xfId="10340" xr:uid="{00000000-0005-0000-0000-0000D6150000}"/>
    <cellStyle name="Normal 4 2 9 2 3 2 3" xfId="18418" xr:uid="{00000000-0005-0000-0000-0000D6150000}"/>
    <cellStyle name="Normal 4 2 9 2 3 3" xfId="5544" xr:uid="{00000000-0005-0000-0000-0000CD0D0000}"/>
    <cellStyle name="Normal 4 2 9 2 3 3 2" xfId="11931" xr:uid="{00000000-0005-0000-0000-0000D7150000}"/>
    <cellStyle name="Normal 4 2 9 2 3 3 3" xfId="20009" xr:uid="{00000000-0005-0000-0000-0000D7150000}"/>
    <cellStyle name="Normal 4 2 9 2 3 4" xfId="8745" xr:uid="{00000000-0005-0000-0000-0000D8150000}"/>
    <cellStyle name="Normal 4 2 9 2 3 4 2" xfId="16823" xr:uid="{00000000-0005-0000-0000-0000D8150000}"/>
    <cellStyle name="Normal 4 2 9 2 3 5" xfId="7135" xr:uid="{00000000-0005-0000-0000-0000D5150000}"/>
    <cellStyle name="Normal 4 2 9 2 3 6" xfId="15215" xr:uid="{00000000-0005-0000-0000-0000D5150000}"/>
    <cellStyle name="Normal 4 2 9 2 4" xfId="2810" xr:uid="{00000000-0005-0000-0000-0000CE0D0000}"/>
    <cellStyle name="Normal 4 2 9 2 4 2" xfId="9299" xr:uid="{00000000-0005-0000-0000-0000D9150000}"/>
    <cellStyle name="Normal 4 2 9 2 4 3" xfId="17377" xr:uid="{00000000-0005-0000-0000-0000D9150000}"/>
    <cellStyle name="Normal 4 2 9 2 5" xfId="4490" xr:uid="{00000000-0005-0000-0000-0000CF0D0000}"/>
    <cellStyle name="Normal 4 2 9 2 5 2" xfId="10877" xr:uid="{00000000-0005-0000-0000-0000DA150000}"/>
    <cellStyle name="Normal 4 2 9 2 5 3" xfId="18955" xr:uid="{00000000-0005-0000-0000-0000DA150000}"/>
    <cellStyle name="Normal 4 2 9 2 6" xfId="7691" xr:uid="{00000000-0005-0000-0000-0000DB150000}"/>
    <cellStyle name="Normal 4 2 9 2 6 2" xfId="15769" xr:uid="{00000000-0005-0000-0000-0000DB150000}"/>
    <cellStyle name="Normal 4 2 9 2 7" xfId="13230" xr:uid="{00000000-0005-0000-0000-0000DC150000}"/>
    <cellStyle name="Normal 4 2 9 2 7 2" xfId="21267" xr:uid="{00000000-0005-0000-0000-0000DC150000}"/>
    <cellStyle name="Normal 4 2 9 2 8" xfId="6081" xr:uid="{00000000-0005-0000-0000-0000D0150000}"/>
    <cellStyle name="Normal 4 2 9 2 9" xfId="14161" xr:uid="{00000000-0005-0000-0000-0000D0150000}"/>
    <cellStyle name="Normal 4 2 9 3" xfId="1456" xr:uid="{00000000-0005-0000-0000-0000D00D0000}"/>
    <cellStyle name="Normal 4 2 9 3 2" xfId="3105" xr:uid="{00000000-0005-0000-0000-0000D10D0000}"/>
    <cellStyle name="Normal 4 2 9 3 2 2" xfId="9564" xr:uid="{00000000-0005-0000-0000-0000DE150000}"/>
    <cellStyle name="Normal 4 2 9 3 2 3" xfId="17642" xr:uid="{00000000-0005-0000-0000-0000DE150000}"/>
    <cellStyle name="Normal 4 2 9 3 3" xfId="4768" xr:uid="{00000000-0005-0000-0000-0000D20D0000}"/>
    <cellStyle name="Normal 4 2 9 3 3 2" xfId="11155" xr:uid="{00000000-0005-0000-0000-0000DF150000}"/>
    <cellStyle name="Normal 4 2 9 3 3 3" xfId="19233" xr:uid="{00000000-0005-0000-0000-0000DF150000}"/>
    <cellStyle name="Normal 4 2 9 3 4" xfId="7969" xr:uid="{00000000-0005-0000-0000-0000E0150000}"/>
    <cellStyle name="Normal 4 2 9 3 4 2" xfId="16047" xr:uid="{00000000-0005-0000-0000-0000E0150000}"/>
    <cellStyle name="Normal 4 2 9 3 5" xfId="12764" xr:uid="{00000000-0005-0000-0000-0000E1150000}"/>
    <cellStyle name="Normal 4 2 9 3 5 2" xfId="20825" xr:uid="{00000000-0005-0000-0000-0000E1150000}"/>
    <cellStyle name="Normal 4 2 9 3 6" xfId="6359" xr:uid="{00000000-0005-0000-0000-0000DD150000}"/>
    <cellStyle name="Normal 4 2 9 3 7" xfId="14439" xr:uid="{00000000-0005-0000-0000-0000DD150000}"/>
    <cellStyle name="Normal 4 2 9 4" xfId="1982" xr:uid="{00000000-0005-0000-0000-0000D30D0000}"/>
    <cellStyle name="Normal 4 2 9 4 2" xfId="3632" xr:uid="{00000000-0005-0000-0000-0000D40D0000}"/>
    <cellStyle name="Normal 4 2 9 4 2 2" xfId="10091" xr:uid="{00000000-0005-0000-0000-0000E3150000}"/>
    <cellStyle name="Normal 4 2 9 4 2 3" xfId="18169" xr:uid="{00000000-0005-0000-0000-0000E3150000}"/>
    <cellStyle name="Normal 4 2 9 4 3" xfId="5295" xr:uid="{00000000-0005-0000-0000-0000D50D0000}"/>
    <cellStyle name="Normal 4 2 9 4 3 2" xfId="11682" xr:uid="{00000000-0005-0000-0000-0000E4150000}"/>
    <cellStyle name="Normal 4 2 9 4 3 3" xfId="19760" xr:uid="{00000000-0005-0000-0000-0000E4150000}"/>
    <cellStyle name="Normal 4 2 9 4 4" xfId="8496" xr:uid="{00000000-0005-0000-0000-0000E5150000}"/>
    <cellStyle name="Normal 4 2 9 4 4 2" xfId="16574" xr:uid="{00000000-0005-0000-0000-0000E5150000}"/>
    <cellStyle name="Normal 4 2 9 4 5" xfId="6886" xr:uid="{00000000-0005-0000-0000-0000E2150000}"/>
    <cellStyle name="Normal 4 2 9 4 6" xfId="14966" xr:uid="{00000000-0005-0000-0000-0000E2150000}"/>
    <cellStyle name="Normal 4 2 9 5" xfId="2587" xr:uid="{00000000-0005-0000-0000-0000D60D0000}"/>
    <cellStyle name="Normal 4 2 9 5 2" xfId="9097" xr:uid="{00000000-0005-0000-0000-0000E6150000}"/>
    <cellStyle name="Normal 4 2 9 5 3" xfId="17175" xr:uid="{00000000-0005-0000-0000-0000E6150000}"/>
    <cellStyle name="Normal 4 2 9 6" xfId="4241" xr:uid="{00000000-0005-0000-0000-0000D70D0000}"/>
    <cellStyle name="Normal 4 2 9 6 2" xfId="10628" xr:uid="{00000000-0005-0000-0000-0000E7150000}"/>
    <cellStyle name="Normal 4 2 9 6 3" xfId="18706" xr:uid="{00000000-0005-0000-0000-0000E7150000}"/>
    <cellStyle name="Normal 4 2 9 7" xfId="7442" xr:uid="{00000000-0005-0000-0000-0000E8150000}"/>
    <cellStyle name="Normal 4 2 9 7 2" xfId="15520" xr:uid="{00000000-0005-0000-0000-0000E8150000}"/>
    <cellStyle name="Normal 4 2 9 8" xfId="12289" xr:uid="{00000000-0005-0000-0000-0000E9150000}"/>
    <cellStyle name="Normal 4 2 9 8 2" xfId="20363" xr:uid="{00000000-0005-0000-0000-0000E9150000}"/>
    <cellStyle name="Normal 4 2 9 9" xfId="13681" xr:uid="{00000000-0005-0000-0000-0000EA150000}"/>
    <cellStyle name="Normal 4 2 9 9 2" xfId="21678" xr:uid="{00000000-0005-0000-0000-0000EA150000}"/>
    <cellStyle name="Normal 4 20" xfId="905" xr:uid="{00000000-0005-0000-0000-0000D80D0000}"/>
    <cellStyle name="Normal 4 20 2" xfId="7337" xr:uid="{00000000-0005-0000-0000-0000EB150000}"/>
    <cellStyle name="Normal 4 20 3" xfId="15415" xr:uid="{00000000-0005-0000-0000-0000EB150000}"/>
    <cellStyle name="Normal 4 21" xfId="4136" xr:uid="{00000000-0005-0000-0000-0000D90D0000}"/>
    <cellStyle name="Normal 4 21 2" xfId="10523" xr:uid="{00000000-0005-0000-0000-0000EC150000}"/>
    <cellStyle name="Normal 4 21 3" xfId="18601" xr:uid="{00000000-0005-0000-0000-0000EC150000}"/>
    <cellStyle name="Normal 4 22" xfId="7316" xr:uid="{00000000-0005-0000-0000-0000ED150000}"/>
    <cellStyle name="Normal 4 22 2" xfId="15395" xr:uid="{00000000-0005-0000-0000-0000ED150000}"/>
    <cellStyle name="Normal 4 23" xfId="12254" xr:uid="{00000000-0005-0000-0000-0000EE150000}"/>
    <cellStyle name="Normal 4 23 2" xfId="20328" xr:uid="{00000000-0005-0000-0000-0000EE150000}"/>
    <cellStyle name="Normal 4 24" xfId="13646" xr:uid="{00000000-0005-0000-0000-0000EF150000}"/>
    <cellStyle name="Normal 4 24 2" xfId="21643" xr:uid="{00000000-0005-0000-0000-0000EF150000}"/>
    <cellStyle name="Normal 4 25" xfId="13797" xr:uid="{00000000-0005-0000-0000-0000F0150000}"/>
    <cellStyle name="Normal 4 25 2" xfId="21773" xr:uid="{00000000-0005-0000-0000-0000F0150000}"/>
    <cellStyle name="Normal 4 26" xfId="5727" xr:uid="{00000000-0005-0000-0000-0000C3110000}"/>
    <cellStyle name="Normal 4 27" xfId="13807" xr:uid="{00000000-0005-0000-0000-0000C3110000}"/>
    <cellStyle name="Normal 4 3" xfId="582" xr:uid="{00000000-0005-0000-0000-000046020000}"/>
    <cellStyle name="Normal 4 3 2" xfId="583" xr:uid="{00000000-0005-0000-0000-000047020000}"/>
    <cellStyle name="Normal 4 4" xfId="584" xr:uid="{00000000-0005-0000-0000-000048020000}"/>
    <cellStyle name="Normal 4 4 10" xfId="1111" xr:uid="{00000000-0005-0000-0000-0000DD0D0000}"/>
    <cellStyle name="Normal 4 4 10 2" xfId="1769" xr:uid="{00000000-0005-0000-0000-0000DE0D0000}"/>
    <cellStyle name="Normal 4 4 10 2 2" xfId="3419" xr:uid="{00000000-0005-0000-0000-0000DF0D0000}"/>
    <cellStyle name="Normal 4 4 10 2 2 2" xfId="9878" xr:uid="{00000000-0005-0000-0000-0000F6150000}"/>
    <cellStyle name="Normal 4 4 10 2 2 3" xfId="17956" xr:uid="{00000000-0005-0000-0000-0000F6150000}"/>
    <cellStyle name="Normal 4 4 10 2 3" xfId="5082" xr:uid="{00000000-0005-0000-0000-0000E00D0000}"/>
    <cellStyle name="Normal 4 4 10 2 3 2" xfId="11469" xr:uid="{00000000-0005-0000-0000-0000F7150000}"/>
    <cellStyle name="Normal 4 4 10 2 3 3" xfId="19547" xr:uid="{00000000-0005-0000-0000-0000F7150000}"/>
    <cellStyle name="Normal 4 4 10 2 4" xfId="8283" xr:uid="{00000000-0005-0000-0000-0000F8150000}"/>
    <cellStyle name="Normal 4 4 10 2 4 2" xfId="16361" xr:uid="{00000000-0005-0000-0000-0000F8150000}"/>
    <cellStyle name="Normal 4 4 10 2 5" xfId="6673" xr:uid="{00000000-0005-0000-0000-0000F5150000}"/>
    <cellStyle name="Normal 4 4 10 2 6" xfId="14753" xr:uid="{00000000-0005-0000-0000-0000F5150000}"/>
    <cellStyle name="Normal 4 4 10 3" xfId="2296" xr:uid="{00000000-0005-0000-0000-0000E10D0000}"/>
    <cellStyle name="Normal 4 4 10 3 2" xfId="3946" xr:uid="{00000000-0005-0000-0000-0000E20D0000}"/>
    <cellStyle name="Normal 4 4 10 3 2 2" xfId="10405" xr:uid="{00000000-0005-0000-0000-0000FA150000}"/>
    <cellStyle name="Normal 4 4 10 3 2 3" xfId="18483" xr:uid="{00000000-0005-0000-0000-0000FA150000}"/>
    <cellStyle name="Normal 4 4 10 3 3" xfId="5609" xr:uid="{00000000-0005-0000-0000-0000E30D0000}"/>
    <cellStyle name="Normal 4 4 10 3 3 2" xfId="11996" xr:uid="{00000000-0005-0000-0000-0000FB150000}"/>
    <cellStyle name="Normal 4 4 10 3 3 3" xfId="20074" xr:uid="{00000000-0005-0000-0000-0000FB150000}"/>
    <cellStyle name="Normal 4 4 10 3 4" xfId="8810" xr:uid="{00000000-0005-0000-0000-0000FC150000}"/>
    <cellStyle name="Normal 4 4 10 3 4 2" xfId="16888" xr:uid="{00000000-0005-0000-0000-0000FC150000}"/>
    <cellStyle name="Normal 4 4 10 3 5" xfId="7200" xr:uid="{00000000-0005-0000-0000-0000F9150000}"/>
    <cellStyle name="Normal 4 4 10 3 6" xfId="15280" xr:uid="{00000000-0005-0000-0000-0000F9150000}"/>
    <cellStyle name="Normal 4 4 10 4" xfId="2862" xr:uid="{00000000-0005-0000-0000-0000E40D0000}"/>
    <cellStyle name="Normal 4 4 10 4 2" xfId="9351" xr:uid="{00000000-0005-0000-0000-0000FD150000}"/>
    <cellStyle name="Normal 4 4 10 4 3" xfId="17429" xr:uid="{00000000-0005-0000-0000-0000FD150000}"/>
    <cellStyle name="Normal 4 4 10 5" xfId="4555" xr:uid="{00000000-0005-0000-0000-0000E50D0000}"/>
    <cellStyle name="Normal 4 4 10 5 2" xfId="10942" xr:uid="{00000000-0005-0000-0000-0000FE150000}"/>
    <cellStyle name="Normal 4 4 10 5 3" xfId="19020" xr:uid="{00000000-0005-0000-0000-0000FE150000}"/>
    <cellStyle name="Normal 4 4 10 6" xfId="7756" xr:uid="{00000000-0005-0000-0000-0000FF150000}"/>
    <cellStyle name="Normal 4 4 10 6 2" xfId="15834" xr:uid="{00000000-0005-0000-0000-0000FF150000}"/>
    <cellStyle name="Normal 4 4 10 7" xfId="13231" xr:uid="{00000000-0005-0000-0000-000000160000}"/>
    <cellStyle name="Normal 4 4 10 7 2" xfId="21268" xr:uid="{00000000-0005-0000-0000-000000160000}"/>
    <cellStyle name="Normal 4 4 10 8" xfId="6146" xr:uid="{00000000-0005-0000-0000-0000F4150000}"/>
    <cellStyle name="Normal 4 4 10 9" xfId="14226" xr:uid="{00000000-0005-0000-0000-0000F4150000}"/>
    <cellStyle name="Normal 4 4 11" xfId="1457" xr:uid="{00000000-0005-0000-0000-0000E60D0000}"/>
    <cellStyle name="Normal 4 4 11 2" xfId="3106" xr:uid="{00000000-0005-0000-0000-0000E70D0000}"/>
    <cellStyle name="Normal 4 4 11 2 2" xfId="9565" xr:uid="{00000000-0005-0000-0000-000002160000}"/>
    <cellStyle name="Normal 4 4 11 2 3" xfId="17643" xr:uid="{00000000-0005-0000-0000-000002160000}"/>
    <cellStyle name="Normal 4 4 11 3" xfId="4769" xr:uid="{00000000-0005-0000-0000-0000E80D0000}"/>
    <cellStyle name="Normal 4 4 11 3 2" xfId="11156" xr:uid="{00000000-0005-0000-0000-000003160000}"/>
    <cellStyle name="Normal 4 4 11 3 3" xfId="19234" xr:uid="{00000000-0005-0000-0000-000003160000}"/>
    <cellStyle name="Normal 4 4 11 4" xfId="7970" xr:uid="{00000000-0005-0000-0000-000004160000}"/>
    <cellStyle name="Normal 4 4 11 4 2" xfId="16048" xr:uid="{00000000-0005-0000-0000-000004160000}"/>
    <cellStyle name="Normal 4 4 11 5" xfId="12765" xr:uid="{00000000-0005-0000-0000-000005160000}"/>
    <cellStyle name="Normal 4 4 11 5 2" xfId="20826" xr:uid="{00000000-0005-0000-0000-000005160000}"/>
    <cellStyle name="Normal 4 4 11 6" xfId="6360" xr:uid="{00000000-0005-0000-0000-000001160000}"/>
    <cellStyle name="Normal 4 4 11 7" xfId="14440" xr:uid="{00000000-0005-0000-0000-000001160000}"/>
    <cellStyle name="Normal 4 4 12" xfId="1983" xr:uid="{00000000-0005-0000-0000-0000E90D0000}"/>
    <cellStyle name="Normal 4 4 12 2" xfId="3633" xr:uid="{00000000-0005-0000-0000-0000EA0D0000}"/>
    <cellStyle name="Normal 4 4 12 2 2" xfId="10092" xr:uid="{00000000-0005-0000-0000-000007160000}"/>
    <cellStyle name="Normal 4 4 12 2 3" xfId="18170" xr:uid="{00000000-0005-0000-0000-000007160000}"/>
    <cellStyle name="Normal 4 4 12 3" xfId="5296" xr:uid="{00000000-0005-0000-0000-0000EB0D0000}"/>
    <cellStyle name="Normal 4 4 12 3 2" xfId="11683" xr:uid="{00000000-0005-0000-0000-000008160000}"/>
    <cellStyle name="Normal 4 4 12 3 3" xfId="19761" xr:uid="{00000000-0005-0000-0000-000008160000}"/>
    <cellStyle name="Normal 4 4 12 4" xfId="8497" xr:uid="{00000000-0005-0000-0000-000009160000}"/>
    <cellStyle name="Normal 4 4 12 4 2" xfId="16575" xr:uid="{00000000-0005-0000-0000-000009160000}"/>
    <cellStyle name="Normal 4 4 12 5" xfId="6887" xr:uid="{00000000-0005-0000-0000-000006160000}"/>
    <cellStyle name="Normal 4 4 12 6" xfId="14967" xr:uid="{00000000-0005-0000-0000-000006160000}"/>
    <cellStyle name="Normal 4 4 13" xfId="2588" xr:uid="{00000000-0005-0000-0000-0000EC0D0000}"/>
    <cellStyle name="Normal 4 4 13 2" xfId="9098" xr:uid="{00000000-0005-0000-0000-00000A160000}"/>
    <cellStyle name="Normal 4 4 13 3" xfId="17176" xr:uid="{00000000-0005-0000-0000-00000A160000}"/>
    <cellStyle name="Normal 4 4 14" xfId="927" xr:uid="{00000000-0005-0000-0000-0000ED0D0000}"/>
    <cellStyle name="Normal 4 4 14 2" xfId="7443" xr:uid="{00000000-0005-0000-0000-00000B160000}"/>
    <cellStyle name="Normal 4 4 14 3" xfId="15521" xr:uid="{00000000-0005-0000-0000-00000B160000}"/>
    <cellStyle name="Normal 4 4 15" xfId="4242" xr:uid="{00000000-0005-0000-0000-0000EE0D0000}"/>
    <cellStyle name="Normal 4 4 15 2" xfId="10629" xr:uid="{00000000-0005-0000-0000-00000C160000}"/>
    <cellStyle name="Normal 4 4 15 3" xfId="18707" xr:uid="{00000000-0005-0000-0000-00000C160000}"/>
    <cellStyle name="Normal 4 4 16" xfId="7327" xr:uid="{00000000-0005-0000-0000-00000D160000}"/>
    <cellStyle name="Normal 4 4 16 2" xfId="15405" xr:uid="{00000000-0005-0000-0000-00000D160000}"/>
    <cellStyle name="Normal 4 4 17" xfId="12290" xr:uid="{00000000-0005-0000-0000-00000E160000}"/>
    <cellStyle name="Normal 4 4 17 2" xfId="20364" xr:uid="{00000000-0005-0000-0000-00000E160000}"/>
    <cellStyle name="Normal 4 4 18" xfId="13682" xr:uid="{00000000-0005-0000-0000-00000F160000}"/>
    <cellStyle name="Normal 4 4 18 2" xfId="21679" xr:uid="{00000000-0005-0000-0000-00000F160000}"/>
    <cellStyle name="Normal 4 4 19" xfId="5833" xr:uid="{00000000-0005-0000-0000-0000F3150000}"/>
    <cellStyle name="Normal 4 4 2" xfId="585" xr:uid="{00000000-0005-0000-0000-000049020000}"/>
    <cellStyle name="Normal 4 4 2 10" xfId="13683" xr:uid="{00000000-0005-0000-0000-000011160000}"/>
    <cellStyle name="Normal 4 4 2 10 2" xfId="21680" xr:uid="{00000000-0005-0000-0000-000011160000}"/>
    <cellStyle name="Normal 4 4 2 11" xfId="5834" xr:uid="{00000000-0005-0000-0000-000010160000}"/>
    <cellStyle name="Normal 4 4 2 12" xfId="13914" xr:uid="{00000000-0005-0000-0000-000010160000}"/>
    <cellStyle name="Normal 4 4 2 2" xfId="586" xr:uid="{00000000-0005-0000-0000-00004A020000}"/>
    <cellStyle name="Normal 4 4 2 2 10" xfId="5982" xr:uid="{00000000-0005-0000-0000-000012160000}"/>
    <cellStyle name="Normal 4 4 2 2 11" xfId="14062" xr:uid="{00000000-0005-0000-0000-000012160000}"/>
    <cellStyle name="Normal 4 4 2 2 2" xfId="1182" xr:uid="{00000000-0005-0000-0000-0000F10D0000}"/>
    <cellStyle name="Normal 4 4 2 2 2 2" xfId="1840" xr:uid="{00000000-0005-0000-0000-0000F20D0000}"/>
    <cellStyle name="Normal 4 4 2 2 2 2 2" xfId="3490" xr:uid="{00000000-0005-0000-0000-0000F30D0000}"/>
    <cellStyle name="Normal 4 4 2 2 2 2 2 2" xfId="13234" xr:uid="{00000000-0005-0000-0000-000016160000}"/>
    <cellStyle name="Normal 4 4 2 2 2 2 2 2 2" xfId="21271" xr:uid="{00000000-0005-0000-0000-000016160000}"/>
    <cellStyle name="Normal 4 4 2 2 2 2 2 3" xfId="9949" xr:uid="{00000000-0005-0000-0000-000015160000}"/>
    <cellStyle name="Normal 4 4 2 2 2 2 2 4" xfId="18027" xr:uid="{00000000-0005-0000-0000-000015160000}"/>
    <cellStyle name="Normal 4 4 2 2 2 2 3" xfId="5153" xr:uid="{00000000-0005-0000-0000-0000F40D0000}"/>
    <cellStyle name="Normal 4 4 2 2 2 2 3 2" xfId="11540" xr:uid="{00000000-0005-0000-0000-000017160000}"/>
    <cellStyle name="Normal 4 4 2 2 2 2 3 3" xfId="19618" xr:uid="{00000000-0005-0000-0000-000017160000}"/>
    <cellStyle name="Normal 4 4 2 2 2 2 4" xfId="8354" xr:uid="{00000000-0005-0000-0000-000018160000}"/>
    <cellStyle name="Normal 4 4 2 2 2 2 4 2" xfId="16432" xr:uid="{00000000-0005-0000-0000-000018160000}"/>
    <cellStyle name="Normal 4 4 2 2 2 2 5" xfId="12566" xr:uid="{00000000-0005-0000-0000-000019160000}"/>
    <cellStyle name="Normal 4 4 2 2 2 2 5 2" xfId="20634" xr:uid="{00000000-0005-0000-0000-000019160000}"/>
    <cellStyle name="Normal 4 4 2 2 2 2 6" xfId="6744" xr:uid="{00000000-0005-0000-0000-000014160000}"/>
    <cellStyle name="Normal 4 4 2 2 2 2 7" xfId="14824" xr:uid="{00000000-0005-0000-0000-000014160000}"/>
    <cellStyle name="Normal 4 4 2 2 2 3" xfId="2367" xr:uid="{00000000-0005-0000-0000-0000F50D0000}"/>
    <cellStyle name="Normal 4 4 2 2 2 3 2" xfId="4017" xr:uid="{00000000-0005-0000-0000-0000F60D0000}"/>
    <cellStyle name="Normal 4 4 2 2 2 3 2 2" xfId="10476" xr:uid="{00000000-0005-0000-0000-00001B160000}"/>
    <cellStyle name="Normal 4 4 2 2 2 3 2 3" xfId="18554" xr:uid="{00000000-0005-0000-0000-00001B160000}"/>
    <cellStyle name="Normal 4 4 2 2 2 3 3" xfId="5680" xr:uid="{00000000-0005-0000-0000-0000F70D0000}"/>
    <cellStyle name="Normal 4 4 2 2 2 3 3 2" xfId="12067" xr:uid="{00000000-0005-0000-0000-00001C160000}"/>
    <cellStyle name="Normal 4 4 2 2 2 3 3 3" xfId="20145" xr:uid="{00000000-0005-0000-0000-00001C160000}"/>
    <cellStyle name="Normal 4 4 2 2 2 3 4" xfId="8881" xr:uid="{00000000-0005-0000-0000-00001D160000}"/>
    <cellStyle name="Normal 4 4 2 2 2 3 4 2" xfId="16959" xr:uid="{00000000-0005-0000-0000-00001D160000}"/>
    <cellStyle name="Normal 4 4 2 2 2 3 5" xfId="13235" xr:uid="{00000000-0005-0000-0000-00001E160000}"/>
    <cellStyle name="Normal 4 4 2 2 2 3 5 2" xfId="21272" xr:uid="{00000000-0005-0000-0000-00001E160000}"/>
    <cellStyle name="Normal 4 4 2 2 2 3 6" xfId="7271" xr:uid="{00000000-0005-0000-0000-00001A160000}"/>
    <cellStyle name="Normal 4 4 2 2 2 3 7" xfId="15351" xr:uid="{00000000-0005-0000-0000-00001A160000}"/>
    <cellStyle name="Normal 4 4 2 2 2 4" xfId="2933" xr:uid="{00000000-0005-0000-0000-0000F80D0000}"/>
    <cellStyle name="Normal 4 4 2 2 2 4 2" xfId="13233" xr:uid="{00000000-0005-0000-0000-000020160000}"/>
    <cellStyle name="Normal 4 4 2 2 2 4 2 2" xfId="21270" xr:uid="{00000000-0005-0000-0000-000020160000}"/>
    <cellStyle name="Normal 4 4 2 2 2 4 3" xfId="9422" xr:uid="{00000000-0005-0000-0000-00001F160000}"/>
    <cellStyle name="Normal 4 4 2 2 2 4 4" xfId="17500" xr:uid="{00000000-0005-0000-0000-00001F160000}"/>
    <cellStyle name="Normal 4 4 2 2 2 5" xfId="4626" xr:uid="{00000000-0005-0000-0000-0000F90D0000}"/>
    <cellStyle name="Normal 4 4 2 2 2 5 2" xfId="11013" xr:uid="{00000000-0005-0000-0000-000021160000}"/>
    <cellStyle name="Normal 4 4 2 2 2 5 3" xfId="19091" xr:uid="{00000000-0005-0000-0000-000021160000}"/>
    <cellStyle name="Normal 4 4 2 2 2 6" xfId="7827" xr:uid="{00000000-0005-0000-0000-000022160000}"/>
    <cellStyle name="Normal 4 4 2 2 2 6 2" xfId="15905" xr:uid="{00000000-0005-0000-0000-000022160000}"/>
    <cellStyle name="Normal 4 4 2 2 2 7" xfId="12416" xr:uid="{00000000-0005-0000-0000-000023160000}"/>
    <cellStyle name="Normal 4 4 2 2 2 7 2" xfId="20487" xr:uid="{00000000-0005-0000-0000-000023160000}"/>
    <cellStyle name="Normal 4 4 2 2 2 8" xfId="6217" xr:uid="{00000000-0005-0000-0000-000013160000}"/>
    <cellStyle name="Normal 4 4 2 2 2 9" xfId="14297" xr:uid="{00000000-0005-0000-0000-000013160000}"/>
    <cellStyle name="Normal 4 4 2 2 3" xfId="1606" xr:uid="{00000000-0005-0000-0000-0000FA0D0000}"/>
    <cellStyle name="Normal 4 4 2 2 3 2" xfId="3255" xr:uid="{00000000-0005-0000-0000-0000FB0D0000}"/>
    <cellStyle name="Normal 4 4 2 2 3 2 2" xfId="13236" xr:uid="{00000000-0005-0000-0000-000026160000}"/>
    <cellStyle name="Normal 4 4 2 2 3 2 2 2" xfId="21273" xr:uid="{00000000-0005-0000-0000-000026160000}"/>
    <cellStyle name="Normal 4 4 2 2 3 2 3" xfId="9714" xr:uid="{00000000-0005-0000-0000-000025160000}"/>
    <cellStyle name="Normal 4 4 2 2 3 2 4" xfId="17792" xr:uid="{00000000-0005-0000-0000-000025160000}"/>
    <cellStyle name="Normal 4 4 2 2 3 3" xfId="4918" xr:uid="{00000000-0005-0000-0000-0000FC0D0000}"/>
    <cellStyle name="Normal 4 4 2 2 3 3 2" xfId="11305" xr:uid="{00000000-0005-0000-0000-000027160000}"/>
    <cellStyle name="Normal 4 4 2 2 3 3 3" xfId="19383" xr:uid="{00000000-0005-0000-0000-000027160000}"/>
    <cellStyle name="Normal 4 4 2 2 3 4" xfId="8119" xr:uid="{00000000-0005-0000-0000-000028160000}"/>
    <cellStyle name="Normal 4 4 2 2 3 4 2" xfId="16197" xr:uid="{00000000-0005-0000-0000-000028160000}"/>
    <cellStyle name="Normal 4 4 2 2 3 5" xfId="12565" xr:uid="{00000000-0005-0000-0000-000029160000}"/>
    <cellStyle name="Normal 4 4 2 2 3 5 2" xfId="20633" xr:uid="{00000000-0005-0000-0000-000029160000}"/>
    <cellStyle name="Normal 4 4 2 2 3 6" xfId="6509" xr:uid="{00000000-0005-0000-0000-000024160000}"/>
    <cellStyle name="Normal 4 4 2 2 3 7" xfId="14589" xr:uid="{00000000-0005-0000-0000-000024160000}"/>
    <cellStyle name="Normal 4 4 2 2 4" xfId="2132" xr:uid="{00000000-0005-0000-0000-0000FD0D0000}"/>
    <cellStyle name="Normal 4 4 2 2 4 2" xfId="3782" xr:uid="{00000000-0005-0000-0000-0000FE0D0000}"/>
    <cellStyle name="Normal 4 4 2 2 4 2 2" xfId="10241" xr:uid="{00000000-0005-0000-0000-00002B160000}"/>
    <cellStyle name="Normal 4 4 2 2 4 2 3" xfId="18319" xr:uid="{00000000-0005-0000-0000-00002B160000}"/>
    <cellStyle name="Normal 4 4 2 2 4 3" xfId="5445" xr:uid="{00000000-0005-0000-0000-0000FF0D0000}"/>
    <cellStyle name="Normal 4 4 2 2 4 3 2" xfId="11832" xr:uid="{00000000-0005-0000-0000-00002C160000}"/>
    <cellStyle name="Normal 4 4 2 2 4 3 3" xfId="19910" xr:uid="{00000000-0005-0000-0000-00002C160000}"/>
    <cellStyle name="Normal 4 4 2 2 4 4" xfId="8646" xr:uid="{00000000-0005-0000-0000-00002D160000}"/>
    <cellStyle name="Normal 4 4 2 2 4 4 2" xfId="16724" xr:uid="{00000000-0005-0000-0000-00002D160000}"/>
    <cellStyle name="Normal 4 4 2 2 4 5" xfId="13237" xr:uid="{00000000-0005-0000-0000-00002E160000}"/>
    <cellStyle name="Normal 4 4 2 2 4 5 2" xfId="21274" xr:uid="{00000000-0005-0000-0000-00002E160000}"/>
    <cellStyle name="Normal 4 4 2 2 4 6" xfId="7036" xr:uid="{00000000-0005-0000-0000-00002A160000}"/>
    <cellStyle name="Normal 4 4 2 2 4 7" xfId="15116" xr:uid="{00000000-0005-0000-0000-00002A160000}"/>
    <cellStyle name="Normal 4 4 2 2 5" xfId="2590" xr:uid="{00000000-0005-0000-0000-0000000E0000}"/>
    <cellStyle name="Normal 4 4 2 2 5 2" xfId="13232" xr:uid="{00000000-0005-0000-0000-000030160000}"/>
    <cellStyle name="Normal 4 4 2 2 5 2 2" xfId="21269" xr:uid="{00000000-0005-0000-0000-000030160000}"/>
    <cellStyle name="Normal 4 4 2 2 5 3" xfId="9100" xr:uid="{00000000-0005-0000-0000-00002F160000}"/>
    <cellStyle name="Normal 4 4 2 2 5 4" xfId="17178" xr:uid="{00000000-0005-0000-0000-00002F160000}"/>
    <cellStyle name="Normal 4 4 2 2 6" xfId="4391" xr:uid="{00000000-0005-0000-0000-0000010E0000}"/>
    <cellStyle name="Normal 4 4 2 2 6 2" xfId="10778" xr:uid="{00000000-0005-0000-0000-000031160000}"/>
    <cellStyle name="Normal 4 4 2 2 6 3" xfId="18856" xr:uid="{00000000-0005-0000-0000-000031160000}"/>
    <cellStyle name="Normal 4 4 2 2 7" xfId="7592" xr:uid="{00000000-0005-0000-0000-000032160000}"/>
    <cellStyle name="Normal 4 4 2 2 7 2" xfId="15670" xr:uid="{00000000-0005-0000-0000-000032160000}"/>
    <cellStyle name="Normal 4 4 2 2 8" xfId="12292" xr:uid="{00000000-0005-0000-0000-000033160000}"/>
    <cellStyle name="Normal 4 4 2 2 8 2" xfId="20366" xr:uid="{00000000-0005-0000-0000-000033160000}"/>
    <cellStyle name="Normal 4 4 2 2 9" xfId="13684" xr:uid="{00000000-0005-0000-0000-000034160000}"/>
    <cellStyle name="Normal 4 4 2 2 9 2" xfId="21681" xr:uid="{00000000-0005-0000-0000-000034160000}"/>
    <cellStyle name="Normal 4 4 2 3" xfId="587" xr:uid="{00000000-0005-0000-0000-00004B020000}"/>
    <cellStyle name="Normal 4 4 2 3 10" xfId="14163" xr:uid="{00000000-0005-0000-0000-000035160000}"/>
    <cellStyle name="Normal 4 4 2 3 2" xfId="1706" xr:uid="{00000000-0005-0000-0000-0000030E0000}"/>
    <cellStyle name="Normal 4 4 2 3 2 2" xfId="3356" xr:uid="{00000000-0005-0000-0000-0000040E0000}"/>
    <cellStyle name="Normal 4 4 2 3 2 2 2" xfId="13239" xr:uid="{00000000-0005-0000-0000-000038160000}"/>
    <cellStyle name="Normal 4 4 2 3 2 2 2 2" xfId="21276" xr:uid="{00000000-0005-0000-0000-000038160000}"/>
    <cellStyle name="Normal 4 4 2 3 2 2 3" xfId="9815" xr:uid="{00000000-0005-0000-0000-000037160000}"/>
    <cellStyle name="Normal 4 4 2 3 2 2 4" xfId="17893" xr:uid="{00000000-0005-0000-0000-000037160000}"/>
    <cellStyle name="Normal 4 4 2 3 2 3" xfId="5019" xr:uid="{00000000-0005-0000-0000-0000050E0000}"/>
    <cellStyle name="Normal 4 4 2 3 2 3 2" xfId="11406" xr:uid="{00000000-0005-0000-0000-000039160000}"/>
    <cellStyle name="Normal 4 4 2 3 2 3 3" xfId="19484" xr:uid="{00000000-0005-0000-0000-000039160000}"/>
    <cellStyle name="Normal 4 4 2 3 2 4" xfId="8220" xr:uid="{00000000-0005-0000-0000-00003A160000}"/>
    <cellStyle name="Normal 4 4 2 3 2 4 2" xfId="16298" xr:uid="{00000000-0005-0000-0000-00003A160000}"/>
    <cellStyle name="Normal 4 4 2 3 2 5" xfId="12567" xr:uid="{00000000-0005-0000-0000-00003B160000}"/>
    <cellStyle name="Normal 4 4 2 3 2 5 2" xfId="20635" xr:uid="{00000000-0005-0000-0000-00003B160000}"/>
    <cellStyle name="Normal 4 4 2 3 2 6" xfId="6610" xr:uid="{00000000-0005-0000-0000-000036160000}"/>
    <cellStyle name="Normal 4 4 2 3 2 7" xfId="14690" xr:uid="{00000000-0005-0000-0000-000036160000}"/>
    <cellStyle name="Normal 4 4 2 3 3" xfId="2233" xr:uid="{00000000-0005-0000-0000-0000060E0000}"/>
    <cellStyle name="Normal 4 4 2 3 3 2" xfId="3883" xr:uid="{00000000-0005-0000-0000-0000070E0000}"/>
    <cellStyle name="Normal 4 4 2 3 3 2 2" xfId="10342" xr:uid="{00000000-0005-0000-0000-00003D160000}"/>
    <cellStyle name="Normal 4 4 2 3 3 2 3" xfId="18420" xr:uid="{00000000-0005-0000-0000-00003D160000}"/>
    <cellStyle name="Normal 4 4 2 3 3 3" xfId="5546" xr:uid="{00000000-0005-0000-0000-0000080E0000}"/>
    <cellStyle name="Normal 4 4 2 3 3 3 2" xfId="11933" xr:uid="{00000000-0005-0000-0000-00003E160000}"/>
    <cellStyle name="Normal 4 4 2 3 3 3 3" xfId="20011" xr:uid="{00000000-0005-0000-0000-00003E160000}"/>
    <cellStyle name="Normal 4 4 2 3 3 4" xfId="8747" xr:uid="{00000000-0005-0000-0000-00003F160000}"/>
    <cellStyle name="Normal 4 4 2 3 3 4 2" xfId="16825" xr:uid="{00000000-0005-0000-0000-00003F160000}"/>
    <cellStyle name="Normal 4 4 2 3 3 5" xfId="13240" xr:uid="{00000000-0005-0000-0000-000040160000}"/>
    <cellStyle name="Normal 4 4 2 3 3 5 2" xfId="21277" xr:uid="{00000000-0005-0000-0000-000040160000}"/>
    <cellStyle name="Normal 4 4 2 3 3 6" xfId="7137" xr:uid="{00000000-0005-0000-0000-00003C160000}"/>
    <cellStyle name="Normal 4 4 2 3 3 7" xfId="15217" xr:uid="{00000000-0005-0000-0000-00003C160000}"/>
    <cellStyle name="Normal 4 4 2 3 4" xfId="2591" xr:uid="{00000000-0005-0000-0000-0000090E0000}"/>
    <cellStyle name="Normal 4 4 2 3 4 2" xfId="13238" xr:uid="{00000000-0005-0000-0000-000042160000}"/>
    <cellStyle name="Normal 4 4 2 3 4 2 2" xfId="21275" xr:uid="{00000000-0005-0000-0000-000042160000}"/>
    <cellStyle name="Normal 4 4 2 3 4 3" xfId="9101" xr:uid="{00000000-0005-0000-0000-000041160000}"/>
    <cellStyle name="Normal 4 4 2 3 4 4" xfId="17179" xr:uid="{00000000-0005-0000-0000-000041160000}"/>
    <cellStyle name="Normal 4 4 2 3 5" xfId="4492" xr:uid="{00000000-0005-0000-0000-00000A0E0000}"/>
    <cellStyle name="Normal 4 4 2 3 5 2" xfId="10879" xr:uid="{00000000-0005-0000-0000-000043160000}"/>
    <cellStyle name="Normal 4 4 2 3 5 3" xfId="18957" xr:uid="{00000000-0005-0000-0000-000043160000}"/>
    <cellStyle name="Normal 4 4 2 3 6" xfId="7693" xr:uid="{00000000-0005-0000-0000-000044160000}"/>
    <cellStyle name="Normal 4 4 2 3 6 2" xfId="15771" xr:uid="{00000000-0005-0000-0000-000044160000}"/>
    <cellStyle name="Normal 4 4 2 3 7" xfId="12293" xr:uid="{00000000-0005-0000-0000-000045160000}"/>
    <cellStyle name="Normal 4 4 2 3 7 2" xfId="20367" xr:uid="{00000000-0005-0000-0000-000045160000}"/>
    <cellStyle name="Normal 4 4 2 3 8" xfId="13685" xr:uid="{00000000-0005-0000-0000-000046160000}"/>
    <cellStyle name="Normal 4 4 2 3 8 2" xfId="21682" xr:uid="{00000000-0005-0000-0000-000046160000}"/>
    <cellStyle name="Normal 4 4 2 3 9" xfId="6083" xr:uid="{00000000-0005-0000-0000-000035160000}"/>
    <cellStyle name="Normal 4 4 2 4" xfId="1458" xr:uid="{00000000-0005-0000-0000-00000B0E0000}"/>
    <cellStyle name="Normal 4 4 2 4 2" xfId="3107" xr:uid="{00000000-0005-0000-0000-00000C0E0000}"/>
    <cellStyle name="Normal 4 4 2 4 2 2" xfId="13241" xr:uid="{00000000-0005-0000-0000-000049160000}"/>
    <cellStyle name="Normal 4 4 2 4 2 2 2" xfId="21278" xr:uid="{00000000-0005-0000-0000-000049160000}"/>
    <cellStyle name="Normal 4 4 2 4 2 3" xfId="9566" xr:uid="{00000000-0005-0000-0000-000048160000}"/>
    <cellStyle name="Normal 4 4 2 4 2 4" xfId="17644" xr:uid="{00000000-0005-0000-0000-000048160000}"/>
    <cellStyle name="Normal 4 4 2 4 3" xfId="4770" xr:uid="{00000000-0005-0000-0000-00000D0E0000}"/>
    <cellStyle name="Normal 4 4 2 4 3 2" xfId="11157" xr:uid="{00000000-0005-0000-0000-00004A160000}"/>
    <cellStyle name="Normal 4 4 2 4 3 3" xfId="19235" xr:uid="{00000000-0005-0000-0000-00004A160000}"/>
    <cellStyle name="Normal 4 4 2 4 4" xfId="7971" xr:uid="{00000000-0005-0000-0000-00004B160000}"/>
    <cellStyle name="Normal 4 4 2 4 4 2" xfId="16049" xr:uid="{00000000-0005-0000-0000-00004B160000}"/>
    <cellStyle name="Normal 4 4 2 4 5" xfId="12564" xr:uid="{00000000-0005-0000-0000-00004C160000}"/>
    <cellStyle name="Normal 4 4 2 4 5 2" xfId="20632" xr:uid="{00000000-0005-0000-0000-00004C160000}"/>
    <cellStyle name="Normal 4 4 2 4 6" xfId="6361" xr:uid="{00000000-0005-0000-0000-000047160000}"/>
    <cellStyle name="Normal 4 4 2 4 7" xfId="14441" xr:uid="{00000000-0005-0000-0000-000047160000}"/>
    <cellStyle name="Normal 4 4 2 5" xfId="1984" xr:uid="{00000000-0005-0000-0000-00000E0E0000}"/>
    <cellStyle name="Normal 4 4 2 5 2" xfId="3634" xr:uid="{00000000-0005-0000-0000-00000F0E0000}"/>
    <cellStyle name="Normal 4 4 2 5 2 2" xfId="10093" xr:uid="{00000000-0005-0000-0000-00004E160000}"/>
    <cellStyle name="Normal 4 4 2 5 2 3" xfId="18171" xr:uid="{00000000-0005-0000-0000-00004E160000}"/>
    <cellStyle name="Normal 4 4 2 5 3" xfId="5297" xr:uid="{00000000-0005-0000-0000-0000100E0000}"/>
    <cellStyle name="Normal 4 4 2 5 3 2" xfId="11684" xr:uid="{00000000-0005-0000-0000-00004F160000}"/>
    <cellStyle name="Normal 4 4 2 5 3 3" xfId="19762" xr:uid="{00000000-0005-0000-0000-00004F160000}"/>
    <cellStyle name="Normal 4 4 2 5 4" xfId="8498" xr:uid="{00000000-0005-0000-0000-000050160000}"/>
    <cellStyle name="Normal 4 4 2 5 4 2" xfId="16576" xr:uid="{00000000-0005-0000-0000-000050160000}"/>
    <cellStyle name="Normal 4 4 2 5 5" xfId="13242" xr:uid="{00000000-0005-0000-0000-000051160000}"/>
    <cellStyle name="Normal 4 4 2 5 5 2" xfId="21279" xr:uid="{00000000-0005-0000-0000-000051160000}"/>
    <cellStyle name="Normal 4 4 2 5 6" xfId="6888" xr:uid="{00000000-0005-0000-0000-00004D160000}"/>
    <cellStyle name="Normal 4 4 2 5 7" xfId="14968" xr:uid="{00000000-0005-0000-0000-00004D160000}"/>
    <cellStyle name="Normal 4 4 2 6" xfId="2589" xr:uid="{00000000-0005-0000-0000-0000110E0000}"/>
    <cellStyle name="Normal 4 4 2 6 2" xfId="12766" xr:uid="{00000000-0005-0000-0000-000053160000}"/>
    <cellStyle name="Normal 4 4 2 6 2 2" xfId="20827" xr:uid="{00000000-0005-0000-0000-000053160000}"/>
    <cellStyle name="Normal 4 4 2 6 3" xfId="9099" xr:uid="{00000000-0005-0000-0000-000052160000}"/>
    <cellStyle name="Normal 4 4 2 6 4" xfId="17177" xr:uid="{00000000-0005-0000-0000-000052160000}"/>
    <cellStyle name="Normal 4 4 2 7" xfId="4243" xr:uid="{00000000-0005-0000-0000-0000120E0000}"/>
    <cellStyle name="Normal 4 4 2 7 2" xfId="10630" xr:uid="{00000000-0005-0000-0000-000054160000}"/>
    <cellStyle name="Normal 4 4 2 7 3" xfId="18708" xr:uid="{00000000-0005-0000-0000-000054160000}"/>
    <cellStyle name="Normal 4 4 2 8" xfId="7444" xr:uid="{00000000-0005-0000-0000-000055160000}"/>
    <cellStyle name="Normal 4 4 2 8 2" xfId="15522" xr:uid="{00000000-0005-0000-0000-000055160000}"/>
    <cellStyle name="Normal 4 4 2 9" xfId="12291" xr:uid="{00000000-0005-0000-0000-000056160000}"/>
    <cellStyle name="Normal 4 4 2 9 2" xfId="20365" xr:uid="{00000000-0005-0000-0000-000056160000}"/>
    <cellStyle name="Normal 4 4 20" xfId="13913" xr:uid="{00000000-0005-0000-0000-0000F3150000}"/>
    <cellStyle name="Normal 4 4 3" xfId="588" xr:uid="{00000000-0005-0000-0000-00004C020000}"/>
    <cellStyle name="Normal 4 4 3 10" xfId="13686" xr:uid="{00000000-0005-0000-0000-000058160000}"/>
    <cellStyle name="Normal 4 4 3 10 2" xfId="21683" xr:uid="{00000000-0005-0000-0000-000058160000}"/>
    <cellStyle name="Normal 4 4 3 11" xfId="5835" xr:uid="{00000000-0005-0000-0000-000057160000}"/>
    <cellStyle name="Normal 4 4 3 12" xfId="13915" xr:uid="{00000000-0005-0000-0000-000057160000}"/>
    <cellStyle name="Normal 4 4 3 2" xfId="589" xr:uid="{00000000-0005-0000-0000-00004D020000}"/>
    <cellStyle name="Normal 4 4 3 2 10" xfId="5968" xr:uid="{00000000-0005-0000-0000-000059160000}"/>
    <cellStyle name="Normal 4 4 3 2 11" xfId="14048" xr:uid="{00000000-0005-0000-0000-000059160000}"/>
    <cellStyle name="Normal 4 4 3 2 2" xfId="1183" xr:uid="{00000000-0005-0000-0000-0000150E0000}"/>
    <cellStyle name="Normal 4 4 3 2 2 2" xfId="1841" xr:uid="{00000000-0005-0000-0000-0000160E0000}"/>
    <cellStyle name="Normal 4 4 3 2 2 2 2" xfId="3491" xr:uid="{00000000-0005-0000-0000-0000170E0000}"/>
    <cellStyle name="Normal 4 4 3 2 2 2 2 2" xfId="9950" xr:uid="{00000000-0005-0000-0000-00005C160000}"/>
    <cellStyle name="Normal 4 4 3 2 2 2 2 3" xfId="18028" xr:uid="{00000000-0005-0000-0000-00005C160000}"/>
    <cellStyle name="Normal 4 4 3 2 2 2 3" xfId="5154" xr:uid="{00000000-0005-0000-0000-0000180E0000}"/>
    <cellStyle name="Normal 4 4 3 2 2 2 3 2" xfId="11541" xr:uid="{00000000-0005-0000-0000-00005D160000}"/>
    <cellStyle name="Normal 4 4 3 2 2 2 3 3" xfId="19619" xr:uid="{00000000-0005-0000-0000-00005D160000}"/>
    <cellStyle name="Normal 4 4 3 2 2 2 4" xfId="8355" xr:uid="{00000000-0005-0000-0000-00005E160000}"/>
    <cellStyle name="Normal 4 4 3 2 2 2 4 2" xfId="16433" xr:uid="{00000000-0005-0000-0000-00005E160000}"/>
    <cellStyle name="Normal 4 4 3 2 2 2 5" xfId="13244" xr:uid="{00000000-0005-0000-0000-00005F160000}"/>
    <cellStyle name="Normal 4 4 3 2 2 2 5 2" xfId="21281" xr:uid="{00000000-0005-0000-0000-00005F160000}"/>
    <cellStyle name="Normal 4 4 3 2 2 2 6" xfId="6745" xr:uid="{00000000-0005-0000-0000-00005B160000}"/>
    <cellStyle name="Normal 4 4 3 2 2 2 7" xfId="14825" xr:uid="{00000000-0005-0000-0000-00005B160000}"/>
    <cellStyle name="Normal 4 4 3 2 2 3" xfId="2368" xr:uid="{00000000-0005-0000-0000-0000190E0000}"/>
    <cellStyle name="Normal 4 4 3 2 2 3 2" xfId="4018" xr:uid="{00000000-0005-0000-0000-00001A0E0000}"/>
    <cellStyle name="Normal 4 4 3 2 2 3 2 2" xfId="10477" xr:uid="{00000000-0005-0000-0000-000061160000}"/>
    <cellStyle name="Normal 4 4 3 2 2 3 2 3" xfId="18555" xr:uid="{00000000-0005-0000-0000-000061160000}"/>
    <cellStyle name="Normal 4 4 3 2 2 3 3" xfId="5681" xr:uid="{00000000-0005-0000-0000-00001B0E0000}"/>
    <cellStyle name="Normal 4 4 3 2 2 3 3 2" xfId="12068" xr:uid="{00000000-0005-0000-0000-000062160000}"/>
    <cellStyle name="Normal 4 4 3 2 2 3 3 3" xfId="20146" xr:uid="{00000000-0005-0000-0000-000062160000}"/>
    <cellStyle name="Normal 4 4 3 2 2 3 4" xfId="8882" xr:uid="{00000000-0005-0000-0000-000063160000}"/>
    <cellStyle name="Normal 4 4 3 2 2 3 4 2" xfId="16960" xr:uid="{00000000-0005-0000-0000-000063160000}"/>
    <cellStyle name="Normal 4 4 3 2 2 3 5" xfId="7272" xr:uid="{00000000-0005-0000-0000-000060160000}"/>
    <cellStyle name="Normal 4 4 3 2 2 3 6" xfId="15352" xr:uid="{00000000-0005-0000-0000-000060160000}"/>
    <cellStyle name="Normal 4 4 3 2 2 4" xfId="2934" xr:uid="{00000000-0005-0000-0000-00001C0E0000}"/>
    <cellStyle name="Normal 4 4 3 2 2 4 2" xfId="9423" xr:uid="{00000000-0005-0000-0000-000064160000}"/>
    <cellStyle name="Normal 4 4 3 2 2 4 3" xfId="17501" xr:uid="{00000000-0005-0000-0000-000064160000}"/>
    <cellStyle name="Normal 4 4 3 2 2 5" xfId="4627" xr:uid="{00000000-0005-0000-0000-00001D0E0000}"/>
    <cellStyle name="Normal 4 4 3 2 2 5 2" xfId="11014" xr:uid="{00000000-0005-0000-0000-000065160000}"/>
    <cellStyle name="Normal 4 4 3 2 2 5 3" xfId="19092" xr:uid="{00000000-0005-0000-0000-000065160000}"/>
    <cellStyle name="Normal 4 4 3 2 2 6" xfId="7828" xr:uid="{00000000-0005-0000-0000-000066160000}"/>
    <cellStyle name="Normal 4 4 3 2 2 6 2" xfId="15906" xr:uid="{00000000-0005-0000-0000-000066160000}"/>
    <cellStyle name="Normal 4 4 3 2 2 7" xfId="12569" xr:uid="{00000000-0005-0000-0000-000067160000}"/>
    <cellStyle name="Normal 4 4 3 2 2 7 2" xfId="20637" xr:uid="{00000000-0005-0000-0000-000067160000}"/>
    <cellStyle name="Normal 4 4 3 2 2 8" xfId="6218" xr:uid="{00000000-0005-0000-0000-00005A160000}"/>
    <cellStyle name="Normal 4 4 3 2 2 9" xfId="14298" xr:uid="{00000000-0005-0000-0000-00005A160000}"/>
    <cellStyle name="Normal 4 4 3 2 3" xfId="1592" xr:uid="{00000000-0005-0000-0000-00001E0E0000}"/>
    <cellStyle name="Normal 4 4 3 2 3 2" xfId="3241" xr:uid="{00000000-0005-0000-0000-00001F0E0000}"/>
    <cellStyle name="Normal 4 4 3 2 3 2 2" xfId="9700" xr:uid="{00000000-0005-0000-0000-000069160000}"/>
    <cellStyle name="Normal 4 4 3 2 3 2 3" xfId="17778" xr:uid="{00000000-0005-0000-0000-000069160000}"/>
    <cellStyle name="Normal 4 4 3 2 3 3" xfId="4904" xr:uid="{00000000-0005-0000-0000-0000200E0000}"/>
    <cellStyle name="Normal 4 4 3 2 3 3 2" xfId="11291" xr:uid="{00000000-0005-0000-0000-00006A160000}"/>
    <cellStyle name="Normal 4 4 3 2 3 3 3" xfId="19369" xr:uid="{00000000-0005-0000-0000-00006A160000}"/>
    <cellStyle name="Normal 4 4 3 2 3 4" xfId="8105" xr:uid="{00000000-0005-0000-0000-00006B160000}"/>
    <cellStyle name="Normal 4 4 3 2 3 4 2" xfId="16183" xr:uid="{00000000-0005-0000-0000-00006B160000}"/>
    <cellStyle name="Normal 4 4 3 2 3 5" xfId="13245" xr:uid="{00000000-0005-0000-0000-00006C160000}"/>
    <cellStyle name="Normal 4 4 3 2 3 5 2" xfId="21282" xr:uid="{00000000-0005-0000-0000-00006C160000}"/>
    <cellStyle name="Normal 4 4 3 2 3 6" xfId="6495" xr:uid="{00000000-0005-0000-0000-000068160000}"/>
    <cellStyle name="Normal 4 4 3 2 3 7" xfId="14575" xr:uid="{00000000-0005-0000-0000-000068160000}"/>
    <cellStyle name="Normal 4 4 3 2 4" xfId="2118" xr:uid="{00000000-0005-0000-0000-0000210E0000}"/>
    <cellStyle name="Normal 4 4 3 2 4 2" xfId="3768" xr:uid="{00000000-0005-0000-0000-0000220E0000}"/>
    <cellStyle name="Normal 4 4 3 2 4 2 2" xfId="10227" xr:uid="{00000000-0005-0000-0000-00006E160000}"/>
    <cellStyle name="Normal 4 4 3 2 4 2 3" xfId="18305" xr:uid="{00000000-0005-0000-0000-00006E160000}"/>
    <cellStyle name="Normal 4 4 3 2 4 3" xfId="5431" xr:uid="{00000000-0005-0000-0000-0000230E0000}"/>
    <cellStyle name="Normal 4 4 3 2 4 3 2" xfId="11818" xr:uid="{00000000-0005-0000-0000-00006F160000}"/>
    <cellStyle name="Normal 4 4 3 2 4 3 3" xfId="19896" xr:uid="{00000000-0005-0000-0000-00006F160000}"/>
    <cellStyle name="Normal 4 4 3 2 4 4" xfId="8632" xr:uid="{00000000-0005-0000-0000-000070160000}"/>
    <cellStyle name="Normal 4 4 3 2 4 4 2" xfId="16710" xr:uid="{00000000-0005-0000-0000-000070160000}"/>
    <cellStyle name="Normal 4 4 3 2 4 5" xfId="13243" xr:uid="{00000000-0005-0000-0000-000071160000}"/>
    <cellStyle name="Normal 4 4 3 2 4 5 2" xfId="21280" xr:uid="{00000000-0005-0000-0000-000071160000}"/>
    <cellStyle name="Normal 4 4 3 2 4 6" xfId="7022" xr:uid="{00000000-0005-0000-0000-00006D160000}"/>
    <cellStyle name="Normal 4 4 3 2 4 7" xfId="15102" xr:uid="{00000000-0005-0000-0000-00006D160000}"/>
    <cellStyle name="Normal 4 4 3 2 5" xfId="2593" xr:uid="{00000000-0005-0000-0000-0000240E0000}"/>
    <cellStyle name="Normal 4 4 3 2 5 2" xfId="9103" xr:uid="{00000000-0005-0000-0000-000072160000}"/>
    <cellStyle name="Normal 4 4 3 2 5 3" xfId="17181" xr:uid="{00000000-0005-0000-0000-000072160000}"/>
    <cellStyle name="Normal 4 4 3 2 6" xfId="4377" xr:uid="{00000000-0005-0000-0000-0000250E0000}"/>
    <cellStyle name="Normal 4 4 3 2 6 2" xfId="10764" xr:uid="{00000000-0005-0000-0000-000073160000}"/>
    <cellStyle name="Normal 4 4 3 2 6 3" xfId="18842" xr:uid="{00000000-0005-0000-0000-000073160000}"/>
    <cellStyle name="Normal 4 4 3 2 7" xfId="7578" xr:uid="{00000000-0005-0000-0000-000074160000}"/>
    <cellStyle name="Normal 4 4 3 2 7 2" xfId="15656" xr:uid="{00000000-0005-0000-0000-000074160000}"/>
    <cellStyle name="Normal 4 4 3 2 8" xfId="12295" xr:uid="{00000000-0005-0000-0000-000075160000}"/>
    <cellStyle name="Normal 4 4 3 2 8 2" xfId="20369" xr:uid="{00000000-0005-0000-0000-000075160000}"/>
    <cellStyle name="Normal 4 4 3 2 9" xfId="13687" xr:uid="{00000000-0005-0000-0000-000076160000}"/>
    <cellStyle name="Normal 4 4 3 2 9 2" xfId="21684" xr:uid="{00000000-0005-0000-0000-000076160000}"/>
    <cellStyle name="Normal 4 4 3 3" xfId="1048" xr:uid="{00000000-0005-0000-0000-0000260E0000}"/>
    <cellStyle name="Normal 4 4 3 3 2" xfId="1707" xr:uid="{00000000-0005-0000-0000-0000270E0000}"/>
    <cellStyle name="Normal 4 4 3 3 2 2" xfId="3357" xr:uid="{00000000-0005-0000-0000-0000280E0000}"/>
    <cellStyle name="Normal 4 4 3 3 2 2 2" xfId="13247" xr:uid="{00000000-0005-0000-0000-00007A160000}"/>
    <cellStyle name="Normal 4 4 3 3 2 2 2 2" xfId="21284" xr:uid="{00000000-0005-0000-0000-00007A160000}"/>
    <cellStyle name="Normal 4 4 3 3 2 2 3" xfId="9816" xr:uid="{00000000-0005-0000-0000-000079160000}"/>
    <cellStyle name="Normal 4 4 3 3 2 2 4" xfId="17894" xr:uid="{00000000-0005-0000-0000-000079160000}"/>
    <cellStyle name="Normal 4 4 3 3 2 3" xfId="5020" xr:uid="{00000000-0005-0000-0000-0000290E0000}"/>
    <cellStyle name="Normal 4 4 3 3 2 3 2" xfId="11407" xr:uid="{00000000-0005-0000-0000-00007B160000}"/>
    <cellStyle name="Normal 4 4 3 3 2 3 3" xfId="19485" xr:uid="{00000000-0005-0000-0000-00007B160000}"/>
    <cellStyle name="Normal 4 4 3 3 2 4" xfId="8221" xr:uid="{00000000-0005-0000-0000-00007C160000}"/>
    <cellStyle name="Normal 4 4 3 3 2 4 2" xfId="16299" xr:uid="{00000000-0005-0000-0000-00007C160000}"/>
    <cellStyle name="Normal 4 4 3 3 2 5" xfId="12570" xr:uid="{00000000-0005-0000-0000-00007D160000}"/>
    <cellStyle name="Normal 4 4 3 3 2 5 2" xfId="20638" xr:uid="{00000000-0005-0000-0000-00007D160000}"/>
    <cellStyle name="Normal 4 4 3 3 2 6" xfId="6611" xr:uid="{00000000-0005-0000-0000-000078160000}"/>
    <cellStyle name="Normal 4 4 3 3 2 7" xfId="14691" xr:uid="{00000000-0005-0000-0000-000078160000}"/>
    <cellStyle name="Normal 4 4 3 3 3" xfId="2234" xr:uid="{00000000-0005-0000-0000-00002A0E0000}"/>
    <cellStyle name="Normal 4 4 3 3 3 2" xfId="3884" xr:uid="{00000000-0005-0000-0000-00002B0E0000}"/>
    <cellStyle name="Normal 4 4 3 3 3 2 2" xfId="10343" xr:uid="{00000000-0005-0000-0000-00007F160000}"/>
    <cellStyle name="Normal 4 4 3 3 3 2 3" xfId="18421" xr:uid="{00000000-0005-0000-0000-00007F160000}"/>
    <cellStyle name="Normal 4 4 3 3 3 3" xfId="5547" xr:uid="{00000000-0005-0000-0000-00002C0E0000}"/>
    <cellStyle name="Normal 4 4 3 3 3 3 2" xfId="11934" xr:uid="{00000000-0005-0000-0000-000080160000}"/>
    <cellStyle name="Normal 4 4 3 3 3 3 3" xfId="20012" xr:uid="{00000000-0005-0000-0000-000080160000}"/>
    <cellStyle name="Normal 4 4 3 3 3 4" xfId="8748" xr:uid="{00000000-0005-0000-0000-000081160000}"/>
    <cellStyle name="Normal 4 4 3 3 3 4 2" xfId="16826" xr:uid="{00000000-0005-0000-0000-000081160000}"/>
    <cellStyle name="Normal 4 4 3 3 3 5" xfId="13248" xr:uid="{00000000-0005-0000-0000-000082160000}"/>
    <cellStyle name="Normal 4 4 3 3 3 5 2" xfId="21285" xr:uid="{00000000-0005-0000-0000-000082160000}"/>
    <cellStyle name="Normal 4 4 3 3 3 6" xfId="7138" xr:uid="{00000000-0005-0000-0000-00007E160000}"/>
    <cellStyle name="Normal 4 4 3 3 3 7" xfId="15218" xr:uid="{00000000-0005-0000-0000-00007E160000}"/>
    <cellStyle name="Normal 4 4 3 3 4" xfId="2811" xr:uid="{00000000-0005-0000-0000-00002D0E0000}"/>
    <cellStyle name="Normal 4 4 3 3 4 2" xfId="13246" xr:uid="{00000000-0005-0000-0000-000084160000}"/>
    <cellStyle name="Normal 4 4 3 3 4 2 2" xfId="21283" xr:uid="{00000000-0005-0000-0000-000084160000}"/>
    <cellStyle name="Normal 4 4 3 3 4 3" xfId="9300" xr:uid="{00000000-0005-0000-0000-000083160000}"/>
    <cellStyle name="Normal 4 4 3 3 4 4" xfId="17378" xr:uid="{00000000-0005-0000-0000-000083160000}"/>
    <cellStyle name="Normal 4 4 3 3 5" xfId="4493" xr:uid="{00000000-0005-0000-0000-00002E0E0000}"/>
    <cellStyle name="Normal 4 4 3 3 5 2" xfId="10880" xr:uid="{00000000-0005-0000-0000-000085160000}"/>
    <cellStyle name="Normal 4 4 3 3 5 3" xfId="18958" xr:uid="{00000000-0005-0000-0000-000085160000}"/>
    <cellStyle name="Normal 4 4 3 3 6" xfId="7694" xr:uid="{00000000-0005-0000-0000-000086160000}"/>
    <cellStyle name="Normal 4 4 3 3 6 2" xfId="15772" xr:uid="{00000000-0005-0000-0000-000086160000}"/>
    <cellStyle name="Normal 4 4 3 3 7" xfId="12401" xr:uid="{00000000-0005-0000-0000-000087160000}"/>
    <cellStyle name="Normal 4 4 3 3 7 2" xfId="20472" xr:uid="{00000000-0005-0000-0000-000087160000}"/>
    <cellStyle name="Normal 4 4 3 3 8" xfId="6084" xr:uid="{00000000-0005-0000-0000-000077160000}"/>
    <cellStyle name="Normal 4 4 3 3 9" xfId="14164" xr:uid="{00000000-0005-0000-0000-000077160000}"/>
    <cellStyle name="Normal 4 4 3 4" xfId="1459" xr:uid="{00000000-0005-0000-0000-00002F0E0000}"/>
    <cellStyle name="Normal 4 4 3 4 2" xfId="3108" xr:uid="{00000000-0005-0000-0000-0000300E0000}"/>
    <cellStyle name="Normal 4 4 3 4 2 2" xfId="13249" xr:uid="{00000000-0005-0000-0000-00008A160000}"/>
    <cellStyle name="Normal 4 4 3 4 2 2 2" xfId="21286" xr:uid="{00000000-0005-0000-0000-00008A160000}"/>
    <cellStyle name="Normal 4 4 3 4 2 3" xfId="9567" xr:uid="{00000000-0005-0000-0000-000089160000}"/>
    <cellStyle name="Normal 4 4 3 4 2 4" xfId="17645" xr:uid="{00000000-0005-0000-0000-000089160000}"/>
    <cellStyle name="Normal 4 4 3 4 3" xfId="4771" xr:uid="{00000000-0005-0000-0000-0000310E0000}"/>
    <cellStyle name="Normal 4 4 3 4 3 2" xfId="11158" xr:uid="{00000000-0005-0000-0000-00008B160000}"/>
    <cellStyle name="Normal 4 4 3 4 3 3" xfId="19236" xr:uid="{00000000-0005-0000-0000-00008B160000}"/>
    <cellStyle name="Normal 4 4 3 4 4" xfId="7972" xr:uid="{00000000-0005-0000-0000-00008C160000}"/>
    <cellStyle name="Normal 4 4 3 4 4 2" xfId="16050" xr:uid="{00000000-0005-0000-0000-00008C160000}"/>
    <cellStyle name="Normal 4 4 3 4 5" xfId="12568" xr:uid="{00000000-0005-0000-0000-00008D160000}"/>
    <cellStyle name="Normal 4 4 3 4 5 2" xfId="20636" xr:uid="{00000000-0005-0000-0000-00008D160000}"/>
    <cellStyle name="Normal 4 4 3 4 6" xfId="6362" xr:uid="{00000000-0005-0000-0000-000088160000}"/>
    <cellStyle name="Normal 4 4 3 4 7" xfId="14442" xr:uid="{00000000-0005-0000-0000-000088160000}"/>
    <cellStyle name="Normal 4 4 3 5" xfId="1985" xr:uid="{00000000-0005-0000-0000-0000320E0000}"/>
    <cellStyle name="Normal 4 4 3 5 2" xfId="3635" xr:uid="{00000000-0005-0000-0000-0000330E0000}"/>
    <cellStyle name="Normal 4 4 3 5 2 2" xfId="10094" xr:uid="{00000000-0005-0000-0000-00008F160000}"/>
    <cellStyle name="Normal 4 4 3 5 2 3" xfId="18172" xr:uid="{00000000-0005-0000-0000-00008F160000}"/>
    <cellStyle name="Normal 4 4 3 5 3" xfId="5298" xr:uid="{00000000-0005-0000-0000-0000340E0000}"/>
    <cellStyle name="Normal 4 4 3 5 3 2" xfId="11685" xr:uid="{00000000-0005-0000-0000-000090160000}"/>
    <cellStyle name="Normal 4 4 3 5 3 3" xfId="19763" xr:uid="{00000000-0005-0000-0000-000090160000}"/>
    <cellStyle name="Normal 4 4 3 5 4" xfId="8499" xr:uid="{00000000-0005-0000-0000-000091160000}"/>
    <cellStyle name="Normal 4 4 3 5 4 2" xfId="16577" xr:uid="{00000000-0005-0000-0000-000091160000}"/>
    <cellStyle name="Normal 4 4 3 5 5" xfId="13250" xr:uid="{00000000-0005-0000-0000-000092160000}"/>
    <cellStyle name="Normal 4 4 3 5 5 2" xfId="21287" xr:uid="{00000000-0005-0000-0000-000092160000}"/>
    <cellStyle name="Normal 4 4 3 5 6" xfId="6889" xr:uid="{00000000-0005-0000-0000-00008E160000}"/>
    <cellStyle name="Normal 4 4 3 5 7" xfId="14969" xr:uid="{00000000-0005-0000-0000-00008E160000}"/>
    <cellStyle name="Normal 4 4 3 6" xfId="2592" xr:uid="{00000000-0005-0000-0000-0000350E0000}"/>
    <cellStyle name="Normal 4 4 3 6 2" xfId="12767" xr:uid="{00000000-0005-0000-0000-000094160000}"/>
    <cellStyle name="Normal 4 4 3 6 2 2" xfId="20828" xr:uid="{00000000-0005-0000-0000-000094160000}"/>
    <cellStyle name="Normal 4 4 3 6 3" xfId="9102" xr:uid="{00000000-0005-0000-0000-000093160000}"/>
    <cellStyle name="Normal 4 4 3 6 4" xfId="17180" xr:uid="{00000000-0005-0000-0000-000093160000}"/>
    <cellStyle name="Normal 4 4 3 7" xfId="4244" xr:uid="{00000000-0005-0000-0000-0000360E0000}"/>
    <cellStyle name="Normal 4 4 3 7 2" xfId="10631" xr:uid="{00000000-0005-0000-0000-000095160000}"/>
    <cellStyle name="Normal 4 4 3 7 3" xfId="18709" xr:uid="{00000000-0005-0000-0000-000095160000}"/>
    <cellStyle name="Normal 4 4 3 8" xfId="7445" xr:uid="{00000000-0005-0000-0000-000096160000}"/>
    <cellStyle name="Normal 4 4 3 8 2" xfId="15523" xr:uid="{00000000-0005-0000-0000-000096160000}"/>
    <cellStyle name="Normal 4 4 3 9" xfId="12294" xr:uid="{00000000-0005-0000-0000-000097160000}"/>
    <cellStyle name="Normal 4 4 3 9 2" xfId="20368" xr:uid="{00000000-0005-0000-0000-000097160000}"/>
    <cellStyle name="Normal 4 4 4" xfId="590" xr:uid="{00000000-0005-0000-0000-00004E020000}"/>
    <cellStyle name="Normal 4 4 4 10" xfId="13688" xr:uid="{00000000-0005-0000-0000-000099160000}"/>
    <cellStyle name="Normal 4 4 4 10 2" xfId="21685" xr:uid="{00000000-0005-0000-0000-000099160000}"/>
    <cellStyle name="Normal 4 4 4 11" xfId="5836" xr:uid="{00000000-0005-0000-0000-000098160000}"/>
    <cellStyle name="Normal 4 4 4 12" xfId="13916" xr:uid="{00000000-0005-0000-0000-000098160000}"/>
    <cellStyle name="Normal 4 4 4 2" xfId="591" xr:uid="{00000000-0005-0000-0000-00004F020000}"/>
    <cellStyle name="Normal 4 4 4 2 10" xfId="5948" xr:uid="{00000000-0005-0000-0000-00009A160000}"/>
    <cellStyle name="Normal 4 4 4 2 11" xfId="14028" xr:uid="{00000000-0005-0000-0000-00009A160000}"/>
    <cellStyle name="Normal 4 4 4 2 2" xfId="1184" xr:uid="{00000000-0005-0000-0000-0000390E0000}"/>
    <cellStyle name="Normal 4 4 4 2 2 2" xfId="1842" xr:uid="{00000000-0005-0000-0000-00003A0E0000}"/>
    <cellStyle name="Normal 4 4 4 2 2 2 2" xfId="3492" xr:uid="{00000000-0005-0000-0000-00003B0E0000}"/>
    <cellStyle name="Normal 4 4 4 2 2 2 2 2" xfId="9951" xr:uid="{00000000-0005-0000-0000-00009D160000}"/>
    <cellStyle name="Normal 4 4 4 2 2 2 2 3" xfId="18029" xr:uid="{00000000-0005-0000-0000-00009D160000}"/>
    <cellStyle name="Normal 4 4 4 2 2 2 3" xfId="5155" xr:uid="{00000000-0005-0000-0000-00003C0E0000}"/>
    <cellStyle name="Normal 4 4 4 2 2 2 3 2" xfId="11542" xr:uid="{00000000-0005-0000-0000-00009E160000}"/>
    <cellStyle name="Normal 4 4 4 2 2 2 3 3" xfId="19620" xr:uid="{00000000-0005-0000-0000-00009E160000}"/>
    <cellStyle name="Normal 4 4 4 2 2 2 4" xfId="8356" xr:uid="{00000000-0005-0000-0000-00009F160000}"/>
    <cellStyle name="Normal 4 4 4 2 2 2 4 2" xfId="16434" xr:uid="{00000000-0005-0000-0000-00009F160000}"/>
    <cellStyle name="Normal 4 4 4 2 2 2 5" xfId="13252" xr:uid="{00000000-0005-0000-0000-0000A0160000}"/>
    <cellStyle name="Normal 4 4 4 2 2 2 5 2" xfId="21289" xr:uid="{00000000-0005-0000-0000-0000A0160000}"/>
    <cellStyle name="Normal 4 4 4 2 2 2 6" xfId="6746" xr:uid="{00000000-0005-0000-0000-00009C160000}"/>
    <cellStyle name="Normal 4 4 4 2 2 2 7" xfId="14826" xr:uid="{00000000-0005-0000-0000-00009C160000}"/>
    <cellStyle name="Normal 4 4 4 2 2 3" xfId="2369" xr:uid="{00000000-0005-0000-0000-00003D0E0000}"/>
    <cellStyle name="Normal 4 4 4 2 2 3 2" xfId="4019" xr:uid="{00000000-0005-0000-0000-00003E0E0000}"/>
    <cellStyle name="Normal 4 4 4 2 2 3 2 2" xfId="10478" xr:uid="{00000000-0005-0000-0000-0000A2160000}"/>
    <cellStyle name="Normal 4 4 4 2 2 3 2 3" xfId="18556" xr:uid="{00000000-0005-0000-0000-0000A2160000}"/>
    <cellStyle name="Normal 4 4 4 2 2 3 3" xfId="5682" xr:uid="{00000000-0005-0000-0000-00003F0E0000}"/>
    <cellStyle name="Normal 4 4 4 2 2 3 3 2" xfId="12069" xr:uid="{00000000-0005-0000-0000-0000A3160000}"/>
    <cellStyle name="Normal 4 4 4 2 2 3 3 3" xfId="20147" xr:uid="{00000000-0005-0000-0000-0000A3160000}"/>
    <cellStyle name="Normal 4 4 4 2 2 3 4" xfId="8883" xr:uid="{00000000-0005-0000-0000-0000A4160000}"/>
    <cellStyle name="Normal 4 4 4 2 2 3 4 2" xfId="16961" xr:uid="{00000000-0005-0000-0000-0000A4160000}"/>
    <cellStyle name="Normal 4 4 4 2 2 3 5" xfId="7273" xr:uid="{00000000-0005-0000-0000-0000A1160000}"/>
    <cellStyle name="Normal 4 4 4 2 2 3 6" xfId="15353" xr:uid="{00000000-0005-0000-0000-0000A1160000}"/>
    <cellStyle name="Normal 4 4 4 2 2 4" xfId="2935" xr:uid="{00000000-0005-0000-0000-0000400E0000}"/>
    <cellStyle name="Normal 4 4 4 2 2 4 2" xfId="9424" xr:uid="{00000000-0005-0000-0000-0000A5160000}"/>
    <cellStyle name="Normal 4 4 4 2 2 4 3" xfId="17502" xr:uid="{00000000-0005-0000-0000-0000A5160000}"/>
    <cellStyle name="Normal 4 4 4 2 2 5" xfId="4628" xr:uid="{00000000-0005-0000-0000-0000410E0000}"/>
    <cellStyle name="Normal 4 4 4 2 2 5 2" xfId="11015" xr:uid="{00000000-0005-0000-0000-0000A6160000}"/>
    <cellStyle name="Normal 4 4 4 2 2 5 3" xfId="19093" xr:uid="{00000000-0005-0000-0000-0000A6160000}"/>
    <cellStyle name="Normal 4 4 4 2 2 6" xfId="7829" xr:uid="{00000000-0005-0000-0000-0000A7160000}"/>
    <cellStyle name="Normal 4 4 4 2 2 6 2" xfId="15907" xr:uid="{00000000-0005-0000-0000-0000A7160000}"/>
    <cellStyle name="Normal 4 4 4 2 2 7" xfId="12572" xr:uid="{00000000-0005-0000-0000-0000A8160000}"/>
    <cellStyle name="Normal 4 4 4 2 2 7 2" xfId="20640" xr:uid="{00000000-0005-0000-0000-0000A8160000}"/>
    <cellStyle name="Normal 4 4 4 2 2 8" xfId="6219" xr:uid="{00000000-0005-0000-0000-00009B160000}"/>
    <cellStyle name="Normal 4 4 4 2 2 9" xfId="14299" xr:uid="{00000000-0005-0000-0000-00009B160000}"/>
    <cellStyle name="Normal 4 4 4 2 3" xfId="1572" xr:uid="{00000000-0005-0000-0000-0000420E0000}"/>
    <cellStyle name="Normal 4 4 4 2 3 2" xfId="3221" xr:uid="{00000000-0005-0000-0000-0000430E0000}"/>
    <cellStyle name="Normal 4 4 4 2 3 2 2" xfId="9680" xr:uid="{00000000-0005-0000-0000-0000AA160000}"/>
    <cellStyle name="Normal 4 4 4 2 3 2 3" xfId="17758" xr:uid="{00000000-0005-0000-0000-0000AA160000}"/>
    <cellStyle name="Normal 4 4 4 2 3 3" xfId="4884" xr:uid="{00000000-0005-0000-0000-0000440E0000}"/>
    <cellStyle name="Normal 4 4 4 2 3 3 2" xfId="11271" xr:uid="{00000000-0005-0000-0000-0000AB160000}"/>
    <cellStyle name="Normal 4 4 4 2 3 3 3" xfId="19349" xr:uid="{00000000-0005-0000-0000-0000AB160000}"/>
    <cellStyle name="Normal 4 4 4 2 3 4" xfId="8085" xr:uid="{00000000-0005-0000-0000-0000AC160000}"/>
    <cellStyle name="Normal 4 4 4 2 3 4 2" xfId="16163" xr:uid="{00000000-0005-0000-0000-0000AC160000}"/>
    <cellStyle name="Normal 4 4 4 2 3 5" xfId="13253" xr:uid="{00000000-0005-0000-0000-0000AD160000}"/>
    <cellStyle name="Normal 4 4 4 2 3 5 2" xfId="21290" xr:uid="{00000000-0005-0000-0000-0000AD160000}"/>
    <cellStyle name="Normal 4 4 4 2 3 6" xfId="6475" xr:uid="{00000000-0005-0000-0000-0000A9160000}"/>
    <cellStyle name="Normal 4 4 4 2 3 7" xfId="14555" xr:uid="{00000000-0005-0000-0000-0000A9160000}"/>
    <cellStyle name="Normal 4 4 4 2 4" xfId="2098" xr:uid="{00000000-0005-0000-0000-0000450E0000}"/>
    <cellStyle name="Normal 4 4 4 2 4 2" xfId="3748" xr:uid="{00000000-0005-0000-0000-0000460E0000}"/>
    <cellStyle name="Normal 4 4 4 2 4 2 2" xfId="10207" xr:uid="{00000000-0005-0000-0000-0000AF160000}"/>
    <cellStyle name="Normal 4 4 4 2 4 2 3" xfId="18285" xr:uid="{00000000-0005-0000-0000-0000AF160000}"/>
    <cellStyle name="Normal 4 4 4 2 4 3" xfId="5411" xr:uid="{00000000-0005-0000-0000-0000470E0000}"/>
    <cellStyle name="Normal 4 4 4 2 4 3 2" xfId="11798" xr:uid="{00000000-0005-0000-0000-0000B0160000}"/>
    <cellStyle name="Normal 4 4 4 2 4 3 3" xfId="19876" xr:uid="{00000000-0005-0000-0000-0000B0160000}"/>
    <cellStyle name="Normal 4 4 4 2 4 4" xfId="8612" xr:uid="{00000000-0005-0000-0000-0000B1160000}"/>
    <cellStyle name="Normal 4 4 4 2 4 4 2" xfId="16690" xr:uid="{00000000-0005-0000-0000-0000B1160000}"/>
    <cellStyle name="Normal 4 4 4 2 4 5" xfId="13251" xr:uid="{00000000-0005-0000-0000-0000B2160000}"/>
    <cellStyle name="Normal 4 4 4 2 4 5 2" xfId="21288" xr:uid="{00000000-0005-0000-0000-0000B2160000}"/>
    <cellStyle name="Normal 4 4 4 2 4 6" xfId="7002" xr:uid="{00000000-0005-0000-0000-0000AE160000}"/>
    <cellStyle name="Normal 4 4 4 2 4 7" xfId="15082" xr:uid="{00000000-0005-0000-0000-0000AE160000}"/>
    <cellStyle name="Normal 4 4 4 2 5" xfId="2595" xr:uid="{00000000-0005-0000-0000-0000480E0000}"/>
    <cellStyle name="Normal 4 4 4 2 5 2" xfId="9105" xr:uid="{00000000-0005-0000-0000-0000B3160000}"/>
    <cellStyle name="Normal 4 4 4 2 5 3" xfId="17183" xr:uid="{00000000-0005-0000-0000-0000B3160000}"/>
    <cellStyle name="Normal 4 4 4 2 6" xfId="4357" xr:uid="{00000000-0005-0000-0000-0000490E0000}"/>
    <cellStyle name="Normal 4 4 4 2 6 2" xfId="10744" xr:uid="{00000000-0005-0000-0000-0000B4160000}"/>
    <cellStyle name="Normal 4 4 4 2 6 3" xfId="18822" xr:uid="{00000000-0005-0000-0000-0000B4160000}"/>
    <cellStyle name="Normal 4 4 4 2 7" xfId="7558" xr:uid="{00000000-0005-0000-0000-0000B5160000}"/>
    <cellStyle name="Normal 4 4 4 2 7 2" xfId="15636" xr:uid="{00000000-0005-0000-0000-0000B5160000}"/>
    <cellStyle name="Normal 4 4 4 2 8" xfId="12297" xr:uid="{00000000-0005-0000-0000-0000B6160000}"/>
    <cellStyle name="Normal 4 4 4 2 8 2" xfId="20371" xr:uid="{00000000-0005-0000-0000-0000B6160000}"/>
    <cellStyle name="Normal 4 4 4 2 9" xfId="13689" xr:uid="{00000000-0005-0000-0000-0000B7160000}"/>
    <cellStyle name="Normal 4 4 4 2 9 2" xfId="21686" xr:uid="{00000000-0005-0000-0000-0000B7160000}"/>
    <cellStyle name="Normal 4 4 4 3" xfId="1049" xr:uid="{00000000-0005-0000-0000-00004A0E0000}"/>
    <cellStyle name="Normal 4 4 4 3 2" xfId="1708" xr:uid="{00000000-0005-0000-0000-00004B0E0000}"/>
    <cellStyle name="Normal 4 4 4 3 2 2" xfId="3358" xr:uid="{00000000-0005-0000-0000-00004C0E0000}"/>
    <cellStyle name="Normal 4 4 4 3 2 2 2" xfId="9817" xr:uid="{00000000-0005-0000-0000-0000BA160000}"/>
    <cellStyle name="Normal 4 4 4 3 2 2 3" xfId="17895" xr:uid="{00000000-0005-0000-0000-0000BA160000}"/>
    <cellStyle name="Normal 4 4 4 3 2 3" xfId="5021" xr:uid="{00000000-0005-0000-0000-00004D0E0000}"/>
    <cellStyle name="Normal 4 4 4 3 2 3 2" xfId="11408" xr:uid="{00000000-0005-0000-0000-0000BB160000}"/>
    <cellStyle name="Normal 4 4 4 3 2 3 3" xfId="19486" xr:uid="{00000000-0005-0000-0000-0000BB160000}"/>
    <cellStyle name="Normal 4 4 4 3 2 4" xfId="8222" xr:uid="{00000000-0005-0000-0000-0000BC160000}"/>
    <cellStyle name="Normal 4 4 4 3 2 4 2" xfId="16300" xr:uid="{00000000-0005-0000-0000-0000BC160000}"/>
    <cellStyle name="Normal 4 4 4 3 2 5" xfId="13254" xr:uid="{00000000-0005-0000-0000-0000BD160000}"/>
    <cellStyle name="Normal 4 4 4 3 2 5 2" xfId="21291" xr:uid="{00000000-0005-0000-0000-0000BD160000}"/>
    <cellStyle name="Normal 4 4 4 3 2 6" xfId="6612" xr:uid="{00000000-0005-0000-0000-0000B9160000}"/>
    <cellStyle name="Normal 4 4 4 3 2 7" xfId="14692" xr:uid="{00000000-0005-0000-0000-0000B9160000}"/>
    <cellStyle name="Normal 4 4 4 3 3" xfId="2235" xr:uid="{00000000-0005-0000-0000-00004E0E0000}"/>
    <cellStyle name="Normal 4 4 4 3 3 2" xfId="3885" xr:uid="{00000000-0005-0000-0000-00004F0E0000}"/>
    <cellStyle name="Normal 4 4 4 3 3 2 2" xfId="10344" xr:uid="{00000000-0005-0000-0000-0000BF160000}"/>
    <cellStyle name="Normal 4 4 4 3 3 2 3" xfId="18422" xr:uid="{00000000-0005-0000-0000-0000BF160000}"/>
    <cellStyle name="Normal 4 4 4 3 3 3" xfId="5548" xr:uid="{00000000-0005-0000-0000-0000500E0000}"/>
    <cellStyle name="Normal 4 4 4 3 3 3 2" xfId="11935" xr:uid="{00000000-0005-0000-0000-0000C0160000}"/>
    <cellStyle name="Normal 4 4 4 3 3 3 3" xfId="20013" xr:uid="{00000000-0005-0000-0000-0000C0160000}"/>
    <cellStyle name="Normal 4 4 4 3 3 4" xfId="8749" xr:uid="{00000000-0005-0000-0000-0000C1160000}"/>
    <cellStyle name="Normal 4 4 4 3 3 4 2" xfId="16827" xr:uid="{00000000-0005-0000-0000-0000C1160000}"/>
    <cellStyle name="Normal 4 4 4 3 3 5" xfId="7139" xr:uid="{00000000-0005-0000-0000-0000BE160000}"/>
    <cellStyle name="Normal 4 4 4 3 3 6" xfId="15219" xr:uid="{00000000-0005-0000-0000-0000BE160000}"/>
    <cellStyle name="Normal 4 4 4 3 4" xfId="2812" xr:uid="{00000000-0005-0000-0000-0000510E0000}"/>
    <cellStyle name="Normal 4 4 4 3 4 2" xfId="9301" xr:uid="{00000000-0005-0000-0000-0000C2160000}"/>
    <cellStyle name="Normal 4 4 4 3 4 3" xfId="17379" xr:uid="{00000000-0005-0000-0000-0000C2160000}"/>
    <cellStyle name="Normal 4 4 4 3 5" xfId="4494" xr:uid="{00000000-0005-0000-0000-0000520E0000}"/>
    <cellStyle name="Normal 4 4 4 3 5 2" xfId="10881" xr:uid="{00000000-0005-0000-0000-0000C3160000}"/>
    <cellStyle name="Normal 4 4 4 3 5 3" xfId="18959" xr:uid="{00000000-0005-0000-0000-0000C3160000}"/>
    <cellStyle name="Normal 4 4 4 3 6" xfId="7695" xr:uid="{00000000-0005-0000-0000-0000C4160000}"/>
    <cellStyle name="Normal 4 4 4 3 6 2" xfId="15773" xr:uid="{00000000-0005-0000-0000-0000C4160000}"/>
    <cellStyle name="Normal 4 4 4 3 7" xfId="12571" xr:uid="{00000000-0005-0000-0000-0000C5160000}"/>
    <cellStyle name="Normal 4 4 4 3 7 2" xfId="20639" xr:uid="{00000000-0005-0000-0000-0000C5160000}"/>
    <cellStyle name="Normal 4 4 4 3 8" xfId="6085" xr:uid="{00000000-0005-0000-0000-0000B8160000}"/>
    <cellStyle name="Normal 4 4 4 3 9" xfId="14165" xr:uid="{00000000-0005-0000-0000-0000B8160000}"/>
    <cellStyle name="Normal 4 4 4 4" xfId="1460" xr:uid="{00000000-0005-0000-0000-0000530E0000}"/>
    <cellStyle name="Normal 4 4 4 4 2" xfId="3109" xr:uid="{00000000-0005-0000-0000-0000540E0000}"/>
    <cellStyle name="Normal 4 4 4 4 2 2" xfId="9568" xr:uid="{00000000-0005-0000-0000-0000C7160000}"/>
    <cellStyle name="Normal 4 4 4 4 2 3" xfId="17646" xr:uid="{00000000-0005-0000-0000-0000C7160000}"/>
    <cellStyle name="Normal 4 4 4 4 3" xfId="4772" xr:uid="{00000000-0005-0000-0000-0000550E0000}"/>
    <cellStyle name="Normal 4 4 4 4 3 2" xfId="11159" xr:uid="{00000000-0005-0000-0000-0000C8160000}"/>
    <cellStyle name="Normal 4 4 4 4 3 3" xfId="19237" xr:uid="{00000000-0005-0000-0000-0000C8160000}"/>
    <cellStyle name="Normal 4 4 4 4 4" xfId="7973" xr:uid="{00000000-0005-0000-0000-0000C9160000}"/>
    <cellStyle name="Normal 4 4 4 4 4 2" xfId="16051" xr:uid="{00000000-0005-0000-0000-0000C9160000}"/>
    <cellStyle name="Normal 4 4 4 4 5" xfId="13255" xr:uid="{00000000-0005-0000-0000-0000CA160000}"/>
    <cellStyle name="Normal 4 4 4 4 5 2" xfId="21292" xr:uid="{00000000-0005-0000-0000-0000CA160000}"/>
    <cellStyle name="Normal 4 4 4 4 6" xfId="6363" xr:uid="{00000000-0005-0000-0000-0000C6160000}"/>
    <cellStyle name="Normal 4 4 4 4 7" xfId="14443" xr:uid="{00000000-0005-0000-0000-0000C6160000}"/>
    <cellStyle name="Normal 4 4 4 5" xfId="1986" xr:uid="{00000000-0005-0000-0000-0000560E0000}"/>
    <cellStyle name="Normal 4 4 4 5 2" xfId="3636" xr:uid="{00000000-0005-0000-0000-0000570E0000}"/>
    <cellStyle name="Normal 4 4 4 5 2 2" xfId="10095" xr:uid="{00000000-0005-0000-0000-0000CC160000}"/>
    <cellStyle name="Normal 4 4 4 5 2 3" xfId="18173" xr:uid="{00000000-0005-0000-0000-0000CC160000}"/>
    <cellStyle name="Normal 4 4 4 5 3" xfId="5299" xr:uid="{00000000-0005-0000-0000-0000580E0000}"/>
    <cellStyle name="Normal 4 4 4 5 3 2" xfId="11686" xr:uid="{00000000-0005-0000-0000-0000CD160000}"/>
    <cellStyle name="Normal 4 4 4 5 3 3" xfId="19764" xr:uid="{00000000-0005-0000-0000-0000CD160000}"/>
    <cellStyle name="Normal 4 4 4 5 4" xfId="8500" xr:uid="{00000000-0005-0000-0000-0000CE160000}"/>
    <cellStyle name="Normal 4 4 4 5 4 2" xfId="16578" xr:uid="{00000000-0005-0000-0000-0000CE160000}"/>
    <cellStyle name="Normal 4 4 4 5 5" xfId="12768" xr:uid="{00000000-0005-0000-0000-0000CF160000}"/>
    <cellStyle name="Normal 4 4 4 5 5 2" xfId="20829" xr:uid="{00000000-0005-0000-0000-0000CF160000}"/>
    <cellStyle name="Normal 4 4 4 5 6" xfId="6890" xr:uid="{00000000-0005-0000-0000-0000CB160000}"/>
    <cellStyle name="Normal 4 4 4 5 7" xfId="14970" xr:uid="{00000000-0005-0000-0000-0000CB160000}"/>
    <cellStyle name="Normal 4 4 4 6" xfId="2594" xr:uid="{00000000-0005-0000-0000-0000590E0000}"/>
    <cellStyle name="Normal 4 4 4 6 2" xfId="9104" xr:uid="{00000000-0005-0000-0000-0000D0160000}"/>
    <cellStyle name="Normal 4 4 4 6 3" xfId="17182" xr:uid="{00000000-0005-0000-0000-0000D0160000}"/>
    <cellStyle name="Normal 4 4 4 7" xfId="4245" xr:uid="{00000000-0005-0000-0000-00005A0E0000}"/>
    <cellStyle name="Normal 4 4 4 7 2" xfId="10632" xr:uid="{00000000-0005-0000-0000-0000D1160000}"/>
    <cellStyle name="Normal 4 4 4 7 3" xfId="18710" xr:uid="{00000000-0005-0000-0000-0000D1160000}"/>
    <cellStyle name="Normal 4 4 4 8" xfId="7446" xr:uid="{00000000-0005-0000-0000-0000D2160000}"/>
    <cellStyle name="Normal 4 4 4 8 2" xfId="15524" xr:uid="{00000000-0005-0000-0000-0000D2160000}"/>
    <cellStyle name="Normal 4 4 4 9" xfId="12296" xr:uid="{00000000-0005-0000-0000-0000D3160000}"/>
    <cellStyle name="Normal 4 4 4 9 2" xfId="20370" xr:uid="{00000000-0005-0000-0000-0000D3160000}"/>
    <cellStyle name="Normal 4 4 5" xfId="592" xr:uid="{00000000-0005-0000-0000-000050020000}"/>
    <cellStyle name="Normal 4 4 5 10" xfId="13690" xr:uid="{00000000-0005-0000-0000-0000D5160000}"/>
    <cellStyle name="Normal 4 4 5 10 2" xfId="21687" xr:uid="{00000000-0005-0000-0000-0000D5160000}"/>
    <cellStyle name="Normal 4 4 5 11" xfId="5837" xr:uid="{00000000-0005-0000-0000-0000D4160000}"/>
    <cellStyle name="Normal 4 4 5 12" xfId="13917" xr:uid="{00000000-0005-0000-0000-0000D4160000}"/>
    <cellStyle name="Normal 4 4 5 2" xfId="971" xr:uid="{00000000-0005-0000-0000-00005C0E0000}"/>
    <cellStyle name="Normal 4 4 5 2 10" xfId="14010" xr:uid="{00000000-0005-0000-0000-0000D6160000}"/>
    <cellStyle name="Normal 4 4 5 2 2" xfId="1185" xr:uid="{00000000-0005-0000-0000-00005D0E0000}"/>
    <cellStyle name="Normal 4 4 5 2 2 2" xfId="1843" xr:uid="{00000000-0005-0000-0000-00005E0E0000}"/>
    <cellStyle name="Normal 4 4 5 2 2 2 2" xfId="3493" xr:uid="{00000000-0005-0000-0000-00005F0E0000}"/>
    <cellStyle name="Normal 4 4 5 2 2 2 2 2" xfId="9952" xr:uid="{00000000-0005-0000-0000-0000D9160000}"/>
    <cellStyle name="Normal 4 4 5 2 2 2 2 3" xfId="18030" xr:uid="{00000000-0005-0000-0000-0000D9160000}"/>
    <cellStyle name="Normal 4 4 5 2 2 2 3" xfId="5156" xr:uid="{00000000-0005-0000-0000-0000600E0000}"/>
    <cellStyle name="Normal 4 4 5 2 2 2 3 2" xfId="11543" xr:uid="{00000000-0005-0000-0000-0000DA160000}"/>
    <cellStyle name="Normal 4 4 5 2 2 2 3 3" xfId="19621" xr:uid="{00000000-0005-0000-0000-0000DA160000}"/>
    <cellStyle name="Normal 4 4 5 2 2 2 4" xfId="8357" xr:uid="{00000000-0005-0000-0000-0000DB160000}"/>
    <cellStyle name="Normal 4 4 5 2 2 2 4 2" xfId="16435" xr:uid="{00000000-0005-0000-0000-0000DB160000}"/>
    <cellStyle name="Normal 4 4 5 2 2 2 5" xfId="6747" xr:uid="{00000000-0005-0000-0000-0000D8160000}"/>
    <cellStyle name="Normal 4 4 5 2 2 2 6" xfId="14827" xr:uid="{00000000-0005-0000-0000-0000D8160000}"/>
    <cellStyle name="Normal 4 4 5 2 2 3" xfId="2370" xr:uid="{00000000-0005-0000-0000-0000610E0000}"/>
    <cellStyle name="Normal 4 4 5 2 2 3 2" xfId="4020" xr:uid="{00000000-0005-0000-0000-0000620E0000}"/>
    <cellStyle name="Normal 4 4 5 2 2 3 2 2" xfId="10479" xr:uid="{00000000-0005-0000-0000-0000DD160000}"/>
    <cellStyle name="Normal 4 4 5 2 2 3 2 3" xfId="18557" xr:uid="{00000000-0005-0000-0000-0000DD160000}"/>
    <cellStyle name="Normal 4 4 5 2 2 3 3" xfId="5683" xr:uid="{00000000-0005-0000-0000-0000630E0000}"/>
    <cellStyle name="Normal 4 4 5 2 2 3 3 2" xfId="12070" xr:uid="{00000000-0005-0000-0000-0000DE160000}"/>
    <cellStyle name="Normal 4 4 5 2 2 3 3 3" xfId="20148" xr:uid="{00000000-0005-0000-0000-0000DE160000}"/>
    <cellStyle name="Normal 4 4 5 2 2 3 4" xfId="8884" xr:uid="{00000000-0005-0000-0000-0000DF160000}"/>
    <cellStyle name="Normal 4 4 5 2 2 3 4 2" xfId="16962" xr:uid="{00000000-0005-0000-0000-0000DF160000}"/>
    <cellStyle name="Normal 4 4 5 2 2 3 5" xfId="7274" xr:uid="{00000000-0005-0000-0000-0000DC160000}"/>
    <cellStyle name="Normal 4 4 5 2 2 3 6" xfId="15354" xr:uid="{00000000-0005-0000-0000-0000DC160000}"/>
    <cellStyle name="Normal 4 4 5 2 2 4" xfId="2936" xr:uid="{00000000-0005-0000-0000-0000640E0000}"/>
    <cellStyle name="Normal 4 4 5 2 2 4 2" xfId="9425" xr:uid="{00000000-0005-0000-0000-0000E0160000}"/>
    <cellStyle name="Normal 4 4 5 2 2 4 3" xfId="17503" xr:uid="{00000000-0005-0000-0000-0000E0160000}"/>
    <cellStyle name="Normal 4 4 5 2 2 5" xfId="4629" xr:uid="{00000000-0005-0000-0000-0000650E0000}"/>
    <cellStyle name="Normal 4 4 5 2 2 5 2" xfId="11016" xr:uid="{00000000-0005-0000-0000-0000E1160000}"/>
    <cellStyle name="Normal 4 4 5 2 2 5 3" xfId="19094" xr:uid="{00000000-0005-0000-0000-0000E1160000}"/>
    <cellStyle name="Normal 4 4 5 2 2 6" xfId="7830" xr:uid="{00000000-0005-0000-0000-0000E2160000}"/>
    <cellStyle name="Normal 4 4 5 2 2 6 2" xfId="15908" xr:uid="{00000000-0005-0000-0000-0000E2160000}"/>
    <cellStyle name="Normal 4 4 5 2 2 7" xfId="13256" xr:uid="{00000000-0005-0000-0000-0000E3160000}"/>
    <cellStyle name="Normal 4 4 5 2 2 7 2" xfId="21293" xr:uid="{00000000-0005-0000-0000-0000E3160000}"/>
    <cellStyle name="Normal 4 4 5 2 2 8" xfId="6220" xr:uid="{00000000-0005-0000-0000-0000D7160000}"/>
    <cellStyle name="Normal 4 4 5 2 2 9" xfId="14300" xr:uid="{00000000-0005-0000-0000-0000D7160000}"/>
    <cellStyle name="Normal 4 4 5 2 3" xfId="1554" xr:uid="{00000000-0005-0000-0000-0000660E0000}"/>
    <cellStyle name="Normal 4 4 5 2 3 2" xfId="3203" xr:uid="{00000000-0005-0000-0000-0000670E0000}"/>
    <cellStyle name="Normal 4 4 5 2 3 2 2" xfId="9662" xr:uid="{00000000-0005-0000-0000-0000E5160000}"/>
    <cellStyle name="Normal 4 4 5 2 3 2 3" xfId="17740" xr:uid="{00000000-0005-0000-0000-0000E5160000}"/>
    <cellStyle name="Normal 4 4 5 2 3 3" xfId="4866" xr:uid="{00000000-0005-0000-0000-0000680E0000}"/>
    <cellStyle name="Normal 4 4 5 2 3 3 2" xfId="11253" xr:uid="{00000000-0005-0000-0000-0000E6160000}"/>
    <cellStyle name="Normal 4 4 5 2 3 3 3" xfId="19331" xr:uid="{00000000-0005-0000-0000-0000E6160000}"/>
    <cellStyle name="Normal 4 4 5 2 3 4" xfId="8067" xr:uid="{00000000-0005-0000-0000-0000E7160000}"/>
    <cellStyle name="Normal 4 4 5 2 3 4 2" xfId="16145" xr:uid="{00000000-0005-0000-0000-0000E7160000}"/>
    <cellStyle name="Normal 4 4 5 2 3 5" xfId="6457" xr:uid="{00000000-0005-0000-0000-0000E4160000}"/>
    <cellStyle name="Normal 4 4 5 2 3 6" xfId="14537" xr:uid="{00000000-0005-0000-0000-0000E4160000}"/>
    <cellStyle name="Normal 4 4 5 2 4" xfId="2080" xr:uid="{00000000-0005-0000-0000-0000690E0000}"/>
    <cellStyle name="Normal 4 4 5 2 4 2" xfId="3730" xr:uid="{00000000-0005-0000-0000-00006A0E0000}"/>
    <cellStyle name="Normal 4 4 5 2 4 2 2" xfId="10189" xr:uid="{00000000-0005-0000-0000-0000E9160000}"/>
    <cellStyle name="Normal 4 4 5 2 4 2 3" xfId="18267" xr:uid="{00000000-0005-0000-0000-0000E9160000}"/>
    <cellStyle name="Normal 4 4 5 2 4 3" xfId="5393" xr:uid="{00000000-0005-0000-0000-00006B0E0000}"/>
    <cellStyle name="Normal 4 4 5 2 4 3 2" xfId="11780" xr:uid="{00000000-0005-0000-0000-0000EA160000}"/>
    <cellStyle name="Normal 4 4 5 2 4 3 3" xfId="19858" xr:uid="{00000000-0005-0000-0000-0000EA160000}"/>
    <cellStyle name="Normal 4 4 5 2 4 4" xfId="8594" xr:uid="{00000000-0005-0000-0000-0000EB160000}"/>
    <cellStyle name="Normal 4 4 5 2 4 4 2" xfId="16672" xr:uid="{00000000-0005-0000-0000-0000EB160000}"/>
    <cellStyle name="Normal 4 4 5 2 4 5" xfId="6984" xr:uid="{00000000-0005-0000-0000-0000E8160000}"/>
    <cellStyle name="Normal 4 4 5 2 4 6" xfId="15064" xr:uid="{00000000-0005-0000-0000-0000E8160000}"/>
    <cellStyle name="Normal 4 4 5 2 5" xfId="2736" xr:uid="{00000000-0005-0000-0000-00006C0E0000}"/>
    <cellStyle name="Normal 4 4 5 2 5 2" xfId="9225" xr:uid="{00000000-0005-0000-0000-0000EC160000}"/>
    <cellStyle name="Normal 4 4 5 2 5 3" xfId="17303" xr:uid="{00000000-0005-0000-0000-0000EC160000}"/>
    <cellStyle name="Normal 4 4 5 2 6" xfId="4339" xr:uid="{00000000-0005-0000-0000-00006D0E0000}"/>
    <cellStyle name="Normal 4 4 5 2 6 2" xfId="10726" xr:uid="{00000000-0005-0000-0000-0000ED160000}"/>
    <cellStyle name="Normal 4 4 5 2 6 3" xfId="18804" xr:uid="{00000000-0005-0000-0000-0000ED160000}"/>
    <cellStyle name="Normal 4 4 5 2 7" xfId="7540" xr:uid="{00000000-0005-0000-0000-0000EE160000}"/>
    <cellStyle name="Normal 4 4 5 2 7 2" xfId="15618" xr:uid="{00000000-0005-0000-0000-0000EE160000}"/>
    <cellStyle name="Normal 4 4 5 2 8" xfId="12573" xr:uid="{00000000-0005-0000-0000-0000EF160000}"/>
    <cellStyle name="Normal 4 4 5 2 8 2" xfId="20641" xr:uid="{00000000-0005-0000-0000-0000EF160000}"/>
    <cellStyle name="Normal 4 4 5 2 9" xfId="5930" xr:uid="{00000000-0005-0000-0000-0000D6160000}"/>
    <cellStyle name="Normal 4 4 5 3" xfId="1050" xr:uid="{00000000-0005-0000-0000-00006E0E0000}"/>
    <cellStyle name="Normal 4 4 5 3 2" xfId="1709" xr:uid="{00000000-0005-0000-0000-00006F0E0000}"/>
    <cellStyle name="Normal 4 4 5 3 2 2" xfId="3359" xr:uid="{00000000-0005-0000-0000-0000700E0000}"/>
    <cellStyle name="Normal 4 4 5 3 2 2 2" xfId="9818" xr:uid="{00000000-0005-0000-0000-0000F2160000}"/>
    <cellStyle name="Normal 4 4 5 3 2 2 3" xfId="17896" xr:uid="{00000000-0005-0000-0000-0000F2160000}"/>
    <cellStyle name="Normal 4 4 5 3 2 3" xfId="5022" xr:uid="{00000000-0005-0000-0000-0000710E0000}"/>
    <cellStyle name="Normal 4 4 5 3 2 3 2" xfId="11409" xr:uid="{00000000-0005-0000-0000-0000F3160000}"/>
    <cellStyle name="Normal 4 4 5 3 2 3 3" xfId="19487" xr:uid="{00000000-0005-0000-0000-0000F3160000}"/>
    <cellStyle name="Normal 4 4 5 3 2 4" xfId="8223" xr:uid="{00000000-0005-0000-0000-0000F4160000}"/>
    <cellStyle name="Normal 4 4 5 3 2 4 2" xfId="16301" xr:uid="{00000000-0005-0000-0000-0000F4160000}"/>
    <cellStyle name="Normal 4 4 5 3 2 5" xfId="6613" xr:uid="{00000000-0005-0000-0000-0000F1160000}"/>
    <cellStyle name="Normal 4 4 5 3 2 6" xfId="14693" xr:uid="{00000000-0005-0000-0000-0000F1160000}"/>
    <cellStyle name="Normal 4 4 5 3 3" xfId="2236" xr:uid="{00000000-0005-0000-0000-0000720E0000}"/>
    <cellStyle name="Normal 4 4 5 3 3 2" xfId="3886" xr:uid="{00000000-0005-0000-0000-0000730E0000}"/>
    <cellStyle name="Normal 4 4 5 3 3 2 2" xfId="10345" xr:uid="{00000000-0005-0000-0000-0000F6160000}"/>
    <cellStyle name="Normal 4 4 5 3 3 2 3" xfId="18423" xr:uid="{00000000-0005-0000-0000-0000F6160000}"/>
    <cellStyle name="Normal 4 4 5 3 3 3" xfId="5549" xr:uid="{00000000-0005-0000-0000-0000740E0000}"/>
    <cellStyle name="Normal 4 4 5 3 3 3 2" xfId="11936" xr:uid="{00000000-0005-0000-0000-0000F7160000}"/>
    <cellStyle name="Normal 4 4 5 3 3 3 3" xfId="20014" xr:uid="{00000000-0005-0000-0000-0000F7160000}"/>
    <cellStyle name="Normal 4 4 5 3 3 4" xfId="8750" xr:uid="{00000000-0005-0000-0000-0000F8160000}"/>
    <cellStyle name="Normal 4 4 5 3 3 4 2" xfId="16828" xr:uid="{00000000-0005-0000-0000-0000F8160000}"/>
    <cellStyle name="Normal 4 4 5 3 3 5" xfId="7140" xr:uid="{00000000-0005-0000-0000-0000F5160000}"/>
    <cellStyle name="Normal 4 4 5 3 3 6" xfId="15220" xr:uid="{00000000-0005-0000-0000-0000F5160000}"/>
    <cellStyle name="Normal 4 4 5 3 4" xfId="2813" xr:uid="{00000000-0005-0000-0000-0000750E0000}"/>
    <cellStyle name="Normal 4 4 5 3 4 2" xfId="9302" xr:uid="{00000000-0005-0000-0000-0000F9160000}"/>
    <cellStyle name="Normal 4 4 5 3 4 3" xfId="17380" xr:uid="{00000000-0005-0000-0000-0000F9160000}"/>
    <cellStyle name="Normal 4 4 5 3 5" xfId="4495" xr:uid="{00000000-0005-0000-0000-0000760E0000}"/>
    <cellStyle name="Normal 4 4 5 3 5 2" xfId="10882" xr:uid="{00000000-0005-0000-0000-0000FA160000}"/>
    <cellStyle name="Normal 4 4 5 3 5 3" xfId="18960" xr:uid="{00000000-0005-0000-0000-0000FA160000}"/>
    <cellStyle name="Normal 4 4 5 3 6" xfId="7696" xr:uid="{00000000-0005-0000-0000-0000FB160000}"/>
    <cellStyle name="Normal 4 4 5 3 6 2" xfId="15774" xr:uid="{00000000-0005-0000-0000-0000FB160000}"/>
    <cellStyle name="Normal 4 4 5 3 7" xfId="13257" xr:uid="{00000000-0005-0000-0000-0000FC160000}"/>
    <cellStyle name="Normal 4 4 5 3 7 2" xfId="21294" xr:uid="{00000000-0005-0000-0000-0000FC160000}"/>
    <cellStyle name="Normal 4 4 5 3 8" xfId="6086" xr:uid="{00000000-0005-0000-0000-0000F0160000}"/>
    <cellStyle name="Normal 4 4 5 3 9" xfId="14166" xr:uid="{00000000-0005-0000-0000-0000F0160000}"/>
    <cellStyle name="Normal 4 4 5 4" xfId="1461" xr:uid="{00000000-0005-0000-0000-0000770E0000}"/>
    <cellStyle name="Normal 4 4 5 4 2" xfId="3110" xr:uid="{00000000-0005-0000-0000-0000780E0000}"/>
    <cellStyle name="Normal 4 4 5 4 2 2" xfId="9569" xr:uid="{00000000-0005-0000-0000-0000FE160000}"/>
    <cellStyle name="Normal 4 4 5 4 2 3" xfId="17647" xr:uid="{00000000-0005-0000-0000-0000FE160000}"/>
    <cellStyle name="Normal 4 4 5 4 3" xfId="4773" xr:uid="{00000000-0005-0000-0000-0000790E0000}"/>
    <cellStyle name="Normal 4 4 5 4 3 2" xfId="11160" xr:uid="{00000000-0005-0000-0000-0000FF160000}"/>
    <cellStyle name="Normal 4 4 5 4 3 3" xfId="19238" xr:uid="{00000000-0005-0000-0000-0000FF160000}"/>
    <cellStyle name="Normal 4 4 5 4 4" xfId="7974" xr:uid="{00000000-0005-0000-0000-000000170000}"/>
    <cellStyle name="Normal 4 4 5 4 4 2" xfId="16052" xr:uid="{00000000-0005-0000-0000-000000170000}"/>
    <cellStyle name="Normal 4 4 5 4 5" xfId="12769" xr:uid="{00000000-0005-0000-0000-000001170000}"/>
    <cellStyle name="Normal 4 4 5 4 5 2" xfId="20830" xr:uid="{00000000-0005-0000-0000-000001170000}"/>
    <cellStyle name="Normal 4 4 5 4 6" xfId="6364" xr:uid="{00000000-0005-0000-0000-0000FD160000}"/>
    <cellStyle name="Normal 4 4 5 4 7" xfId="14444" xr:uid="{00000000-0005-0000-0000-0000FD160000}"/>
    <cellStyle name="Normal 4 4 5 5" xfId="1987" xr:uid="{00000000-0005-0000-0000-00007A0E0000}"/>
    <cellStyle name="Normal 4 4 5 5 2" xfId="3637" xr:uid="{00000000-0005-0000-0000-00007B0E0000}"/>
    <cellStyle name="Normal 4 4 5 5 2 2" xfId="10096" xr:uid="{00000000-0005-0000-0000-000003170000}"/>
    <cellStyle name="Normal 4 4 5 5 2 3" xfId="18174" xr:uid="{00000000-0005-0000-0000-000003170000}"/>
    <cellStyle name="Normal 4 4 5 5 3" xfId="5300" xr:uid="{00000000-0005-0000-0000-00007C0E0000}"/>
    <cellStyle name="Normal 4 4 5 5 3 2" xfId="11687" xr:uid="{00000000-0005-0000-0000-000004170000}"/>
    <cellStyle name="Normal 4 4 5 5 3 3" xfId="19765" xr:uid="{00000000-0005-0000-0000-000004170000}"/>
    <cellStyle name="Normal 4 4 5 5 4" xfId="8501" xr:uid="{00000000-0005-0000-0000-000005170000}"/>
    <cellStyle name="Normal 4 4 5 5 4 2" xfId="16579" xr:uid="{00000000-0005-0000-0000-000005170000}"/>
    <cellStyle name="Normal 4 4 5 5 5" xfId="6891" xr:uid="{00000000-0005-0000-0000-000002170000}"/>
    <cellStyle name="Normal 4 4 5 5 6" xfId="14971" xr:uid="{00000000-0005-0000-0000-000002170000}"/>
    <cellStyle name="Normal 4 4 5 6" xfId="2596" xr:uid="{00000000-0005-0000-0000-00007D0E0000}"/>
    <cellStyle name="Normal 4 4 5 6 2" xfId="9106" xr:uid="{00000000-0005-0000-0000-000006170000}"/>
    <cellStyle name="Normal 4 4 5 6 3" xfId="17184" xr:uid="{00000000-0005-0000-0000-000006170000}"/>
    <cellStyle name="Normal 4 4 5 7" xfId="4246" xr:uid="{00000000-0005-0000-0000-00007E0E0000}"/>
    <cellStyle name="Normal 4 4 5 7 2" xfId="10633" xr:uid="{00000000-0005-0000-0000-000007170000}"/>
    <cellStyle name="Normal 4 4 5 7 3" xfId="18711" xr:uid="{00000000-0005-0000-0000-000007170000}"/>
    <cellStyle name="Normal 4 4 5 8" xfId="7447" xr:uid="{00000000-0005-0000-0000-000008170000}"/>
    <cellStyle name="Normal 4 4 5 8 2" xfId="15525" xr:uid="{00000000-0005-0000-0000-000008170000}"/>
    <cellStyle name="Normal 4 4 5 9" xfId="12298" xr:uid="{00000000-0005-0000-0000-000009170000}"/>
    <cellStyle name="Normal 4 4 5 9 2" xfId="20372" xr:uid="{00000000-0005-0000-0000-000009170000}"/>
    <cellStyle name="Normal 4 4 6" xfId="593" xr:uid="{00000000-0005-0000-0000-000051020000}"/>
    <cellStyle name="Normal 4 4 6 10" xfId="13691" xr:uid="{00000000-0005-0000-0000-00000B170000}"/>
    <cellStyle name="Normal 4 4 6 10 2" xfId="21688" xr:uid="{00000000-0005-0000-0000-00000B170000}"/>
    <cellStyle name="Normal 4 4 6 11" xfId="5838" xr:uid="{00000000-0005-0000-0000-00000A170000}"/>
    <cellStyle name="Normal 4 4 6 12" xfId="13918" xr:uid="{00000000-0005-0000-0000-00000A170000}"/>
    <cellStyle name="Normal 4 4 6 2" xfId="959" xr:uid="{00000000-0005-0000-0000-0000800E0000}"/>
    <cellStyle name="Normal 4 4 6 2 10" xfId="13992" xr:uid="{00000000-0005-0000-0000-00000C170000}"/>
    <cellStyle name="Normal 4 4 6 2 2" xfId="1186" xr:uid="{00000000-0005-0000-0000-0000810E0000}"/>
    <cellStyle name="Normal 4 4 6 2 2 2" xfId="1844" xr:uid="{00000000-0005-0000-0000-0000820E0000}"/>
    <cellStyle name="Normal 4 4 6 2 2 2 2" xfId="3494" xr:uid="{00000000-0005-0000-0000-0000830E0000}"/>
    <cellStyle name="Normal 4 4 6 2 2 2 2 2" xfId="9953" xr:uid="{00000000-0005-0000-0000-00000F170000}"/>
    <cellStyle name="Normal 4 4 6 2 2 2 2 3" xfId="18031" xr:uid="{00000000-0005-0000-0000-00000F170000}"/>
    <cellStyle name="Normal 4 4 6 2 2 2 3" xfId="5157" xr:uid="{00000000-0005-0000-0000-0000840E0000}"/>
    <cellStyle name="Normal 4 4 6 2 2 2 3 2" xfId="11544" xr:uid="{00000000-0005-0000-0000-000010170000}"/>
    <cellStyle name="Normal 4 4 6 2 2 2 3 3" xfId="19622" xr:uid="{00000000-0005-0000-0000-000010170000}"/>
    <cellStyle name="Normal 4 4 6 2 2 2 4" xfId="8358" xr:uid="{00000000-0005-0000-0000-000011170000}"/>
    <cellStyle name="Normal 4 4 6 2 2 2 4 2" xfId="16436" xr:uid="{00000000-0005-0000-0000-000011170000}"/>
    <cellStyle name="Normal 4 4 6 2 2 2 5" xfId="6748" xr:uid="{00000000-0005-0000-0000-00000E170000}"/>
    <cellStyle name="Normal 4 4 6 2 2 2 6" xfId="14828" xr:uid="{00000000-0005-0000-0000-00000E170000}"/>
    <cellStyle name="Normal 4 4 6 2 2 3" xfId="2371" xr:uid="{00000000-0005-0000-0000-0000850E0000}"/>
    <cellStyle name="Normal 4 4 6 2 2 3 2" xfId="4021" xr:uid="{00000000-0005-0000-0000-0000860E0000}"/>
    <cellStyle name="Normal 4 4 6 2 2 3 2 2" xfId="10480" xr:uid="{00000000-0005-0000-0000-000013170000}"/>
    <cellStyle name="Normal 4 4 6 2 2 3 2 3" xfId="18558" xr:uid="{00000000-0005-0000-0000-000013170000}"/>
    <cellStyle name="Normal 4 4 6 2 2 3 3" xfId="5684" xr:uid="{00000000-0005-0000-0000-0000870E0000}"/>
    <cellStyle name="Normal 4 4 6 2 2 3 3 2" xfId="12071" xr:uid="{00000000-0005-0000-0000-000014170000}"/>
    <cellStyle name="Normal 4 4 6 2 2 3 3 3" xfId="20149" xr:uid="{00000000-0005-0000-0000-000014170000}"/>
    <cellStyle name="Normal 4 4 6 2 2 3 4" xfId="8885" xr:uid="{00000000-0005-0000-0000-000015170000}"/>
    <cellStyle name="Normal 4 4 6 2 2 3 4 2" xfId="16963" xr:uid="{00000000-0005-0000-0000-000015170000}"/>
    <cellStyle name="Normal 4 4 6 2 2 3 5" xfId="7275" xr:uid="{00000000-0005-0000-0000-000012170000}"/>
    <cellStyle name="Normal 4 4 6 2 2 3 6" xfId="15355" xr:uid="{00000000-0005-0000-0000-000012170000}"/>
    <cellStyle name="Normal 4 4 6 2 2 4" xfId="2937" xr:uid="{00000000-0005-0000-0000-0000880E0000}"/>
    <cellStyle name="Normal 4 4 6 2 2 4 2" xfId="9426" xr:uid="{00000000-0005-0000-0000-000016170000}"/>
    <cellStyle name="Normal 4 4 6 2 2 4 3" xfId="17504" xr:uid="{00000000-0005-0000-0000-000016170000}"/>
    <cellStyle name="Normal 4 4 6 2 2 5" xfId="4630" xr:uid="{00000000-0005-0000-0000-0000890E0000}"/>
    <cellStyle name="Normal 4 4 6 2 2 5 2" xfId="11017" xr:uid="{00000000-0005-0000-0000-000017170000}"/>
    <cellStyle name="Normal 4 4 6 2 2 5 3" xfId="19095" xr:uid="{00000000-0005-0000-0000-000017170000}"/>
    <cellStyle name="Normal 4 4 6 2 2 6" xfId="7831" xr:uid="{00000000-0005-0000-0000-000018170000}"/>
    <cellStyle name="Normal 4 4 6 2 2 6 2" xfId="15909" xr:uid="{00000000-0005-0000-0000-000018170000}"/>
    <cellStyle name="Normal 4 4 6 2 2 7" xfId="13258" xr:uid="{00000000-0005-0000-0000-000019170000}"/>
    <cellStyle name="Normal 4 4 6 2 2 7 2" xfId="21295" xr:uid="{00000000-0005-0000-0000-000019170000}"/>
    <cellStyle name="Normal 4 4 6 2 2 8" xfId="6221" xr:uid="{00000000-0005-0000-0000-00000D170000}"/>
    <cellStyle name="Normal 4 4 6 2 2 9" xfId="14301" xr:uid="{00000000-0005-0000-0000-00000D170000}"/>
    <cellStyle name="Normal 4 4 6 2 3" xfId="1536" xr:uid="{00000000-0005-0000-0000-00008A0E0000}"/>
    <cellStyle name="Normal 4 4 6 2 3 2" xfId="3185" xr:uid="{00000000-0005-0000-0000-00008B0E0000}"/>
    <cellStyle name="Normal 4 4 6 2 3 2 2" xfId="9644" xr:uid="{00000000-0005-0000-0000-00001B170000}"/>
    <cellStyle name="Normal 4 4 6 2 3 2 3" xfId="17722" xr:uid="{00000000-0005-0000-0000-00001B170000}"/>
    <cellStyle name="Normal 4 4 6 2 3 3" xfId="4848" xr:uid="{00000000-0005-0000-0000-00008C0E0000}"/>
    <cellStyle name="Normal 4 4 6 2 3 3 2" xfId="11235" xr:uid="{00000000-0005-0000-0000-00001C170000}"/>
    <cellStyle name="Normal 4 4 6 2 3 3 3" xfId="19313" xr:uid="{00000000-0005-0000-0000-00001C170000}"/>
    <cellStyle name="Normal 4 4 6 2 3 4" xfId="8049" xr:uid="{00000000-0005-0000-0000-00001D170000}"/>
    <cellStyle name="Normal 4 4 6 2 3 4 2" xfId="16127" xr:uid="{00000000-0005-0000-0000-00001D170000}"/>
    <cellStyle name="Normal 4 4 6 2 3 5" xfId="6439" xr:uid="{00000000-0005-0000-0000-00001A170000}"/>
    <cellStyle name="Normal 4 4 6 2 3 6" xfId="14519" xr:uid="{00000000-0005-0000-0000-00001A170000}"/>
    <cellStyle name="Normal 4 4 6 2 4" xfId="2062" xr:uid="{00000000-0005-0000-0000-00008D0E0000}"/>
    <cellStyle name="Normal 4 4 6 2 4 2" xfId="3712" xr:uid="{00000000-0005-0000-0000-00008E0E0000}"/>
    <cellStyle name="Normal 4 4 6 2 4 2 2" xfId="10171" xr:uid="{00000000-0005-0000-0000-00001F170000}"/>
    <cellStyle name="Normal 4 4 6 2 4 2 3" xfId="18249" xr:uid="{00000000-0005-0000-0000-00001F170000}"/>
    <cellStyle name="Normal 4 4 6 2 4 3" xfId="5375" xr:uid="{00000000-0005-0000-0000-00008F0E0000}"/>
    <cellStyle name="Normal 4 4 6 2 4 3 2" xfId="11762" xr:uid="{00000000-0005-0000-0000-000020170000}"/>
    <cellStyle name="Normal 4 4 6 2 4 3 3" xfId="19840" xr:uid="{00000000-0005-0000-0000-000020170000}"/>
    <cellStyle name="Normal 4 4 6 2 4 4" xfId="8576" xr:uid="{00000000-0005-0000-0000-000021170000}"/>
    <cellStyle name="Normal 4 4 6 2 4 4 2" xfId="16654" xr:uid="{00000000-0005-0000-0000-000021170000}"/>
    <cellStyle name="Normal 4 4 6 2 4 5" xfId="6966" xr:uid="{00000000-0005-0000-0000-00001E170000}"/>
    <cellStyle name="Normal 4 4 6 2 4 6" xfId="15046" xr:uid="{00000000-0005-0000-0000-00001E170000}"/>
    <cellStyle name="Normal 4 4 6 2 5" xfId="2724" xr:uid="{00000000-0005-0000-0000-0000900E0000}"/>
    <cellStyle name="Normal 4 4 6 2 5 2" xfId="9213" xr:uid="{00000000-0005-0000-0000-000022170000}"/>
    <cellStyle name="Normal 4 4 6 2 5 3" xfId="17291" xr:uid="{00000000-0005-0000-0000-000022170000}"/>
    <cellStyle name="Normal 4 4 6 2 6" xfId="4321" xr:uid="{00000000-0005-0000-0000-0000910E0000}"/>
    <cellStyle name="Normal 4 4 6 2 6 2" xfId="10708" xr:uid="{00000000-0005-0000-0000-000023170000}"/>
    <cellStyle name="Normal 4 4 6 2 6 3" xfId="18786" xr:uid="{00000000-0005-0000-0000-000023170000}"/>
    <cellStyle name="Normal 4 4 6 2 7" xfId="7522" xr:uid="{00000000-0005-0000-0000-000024170000}"/>
    <cellStyle name="Normal 4 4 6 2 7 2" xfId="15600" xr:uid="{00000000-0005-0000-0000-000024170000}"/>
    <cellStyle name="Normal 4 4 6 2 8" xfId="12574" xr:uid="{00000000-0005-0000-0000-000025170000}"/>
    <cellStyle name="Normal 4 4 6 2 8 2" xfId="20642" xr:uid="{00000000-0005-0000-0000-000025170000}"/>
    <cellStyle name="Normal 4 4 6 2 9" xfId="5912" xr:uid="{00000000-0005-0000-0000-00000C170000}"/>
    <cellStyle name="Normal 4 4 6 3" xfId="1051" xr:uid="{00000000-0005-0000-0000-0000920E0000}"/>
    <cellStyle name="Normal 4 4 6 3 2" xfId="1710" xr:uid="{00000000-0005-0000-0000-0000930E0000}"/>
    <cellStyle name="Normal 4 4 6 3 2 2" xfId="3360" xr:uid="{00000000-0005-0000-0000-0000940E0000}"/>
    <cellStyle name="Normal 4 4 6 3 2 2 2" xfId="9819" xr:uid="{00000000-0005-0000-0000-000028170000}"/>
    <cellStyle name="Normal 4 4 6 3 2 2 3" xfId="17897" xr:uid="{00000000-0005-0000-0000-000028170000}"/>
    <cellStyle name="Normal 4 4 6 3 2 3" xfId="5023" xr:uid="{00000000-0005-0000-0000-0000950E0000}"/>
    <cellStyle name="Normal 4 4 6 3 2 3 2" xfId="11410" xr:uid="{00000000-0005-0000-0000-000029170000}"/>
    <cellStyle name="Normal 4 4 6 3 2 3 3" xfId="19488" xr:uid="{00000000-0005-0000-0000-000029170000}"/>
    <cellStyle name="Normal 4 4 6 3 2 4" xfId="8224" xr:uid="{00000000-0005-0000-0000-00002A170000}"/>
    <cellStyle name="Normal 4 4 6 3 2 4 2" xfId="16302" xr:uid="{00000000-0005-0000-0000-00002A170000}"/>
    <cellStyle name="Normal 4 4 6 3 2 5" xfId="6614" xr:uid="{00000000-0005-0000-0000-000027170000}"/>
    <cellStyle name="Normal 4 4 6 3 2 6" xfId="14694" xr:uid="{00000000-0005-0000-0000-000027170000}"/>
    <cellStyle name="Normal 4 4 6 3 3" xfId="2237" xr:uid="{00000000-0005-0000-0000-0000960E0000}"/>
    <cellStyle name="Normal 4 4 6 3 3 2" xfId="3887" xr:uid="{00000000-0005-0000-0000-0000970E0000}"/>
    <cellStyle name="Normal 4 4 6 3 3 2 2" xfId="10346" xr:uid="{00000000-0005-0000-0000-00002C170000}"/>
    <cellStyle name="Normal 4 4 6 3 3 2 3" xfId="18424" xr:uid="{00000000-0005-0000-0000-00002C170000}"/>
    <cellStyle name="Normal 4 4 6 3 3 3" xfId="5550" xr:uid="{00000000-0005-0000-0000-0000980E0000}"/>
    <cellStyle name="Normal 4 4 6 3 3 3 2" xfId="11937" xr:uid="{00000000-0005-0000-0000-00002D170000}"/>
    <cellStyle name="Normal 4 4 6 3 3 3 3" xfId="20015" xr:uid="{00000000-0005-0000-0000-00002D170000}"/>
    <cellStyle name="Normal 4 4 6 3 3 4" xfId="8751" xr:uid="{00000000-0005-0000-0000-00002E170000}"/>
    <cellStyle name="Normal 4 4 6 3 3 4 2" xfId="16829" xr:uid="{00000000-0005-0000-0000-00002E170000}"/>
    <cellStyle name="Normal 4 4 6 3 3 5" xfId="7141" xr:uid="{00000000-0005-0000-0000-00002B170000}"/>
    <cellStyle name="Normal 4 4 6 3 3 6" xfId="15221" xr:uid="{00000000-0005-0000-0000-00002B170000}"/>
    <cellStyle name="Normal 4 4 6 3 4" xfId="2814" xr:uid="{00000000-0005-0000-0000-0000990E0000}"/>
    <cellStyle name="Normal 4 4 6 3 4 2" xfId="9303" xr:uid="{00000000-0005-0000-0000-00002F170000}"/>
    <cellStyle name="Normal 4 4 6 3 4 3" xfId="17381" xr:uid="{00000000-0005-0000-0000-00002F170000}"/>
    <cellStyle name="Normal 4 4 6 3 5" xfId="4496" xr:uid="{00000000-0005-0000-0000-00009A0E0000}"/>
    <cellStyle name="Normal 4 4 6 3 5 2" xfId="10883" xr:uid="{00000000-0005-0000-0000-000030170000}"/>
    <cellStyle name="Normal 4 4 6 3 5 3" xfId="18961" xr:uid="{00000000-0005-0000-0000-000030170000}"/>
    <cellStyle name="Normal 4 4 6 3 6" xfId="7697" xr:uid="{00000000-0005-0000-0000-000031170000}"/>
    <cellStyle name="Normal 4 4 6 3 6 2" xfId="15775" xr:uid="{00000000-0005-0000-0000-000031170000}"/>
    <cellStyle name="Normal 4 4 6 3 7" xfId="13259" xr:uid="{00000000-0005-0000-0000-000032170000}"/>
    <cellStyle name="Normal 4 4 6 3 7 2" xfId="21296" xr:uid="{00000000-0005-0000-0000-000032170000}"/>
    <cellStyle name="Normal 4 4 6 3 8" xfId="6087" xr:uid="{00000000-0005-0000-0000-000026170000}"/>
    <cellStyle name="Normal 4 4 6 3 9" xfId="14167" xr:uid="{00000000-0005-0000-0000-000026170000}"/>
    <cellStyle name="Normal 4 4 6 4" xfId="1462" xr:uid="{00000000-0005-0000-0000-00009B0E0000}"/>
    <cellStyle name="Normal 4 4 6 4 2" xfId="3111" xr:uid="{00000000-0005-0000-0000-00009C0E0000}"/>
    <cellStyle name="Normal 4 4 6 4 2 2" xfId="9570" xr:uid="{00000000-0005-0000-0000-000034170000}"/>
    <cellStyle name="Normal 4 4 6 4 2 3" xfId="17648" xr:uid="{00000000-0005-0000-0000-000034170000}"/>
    <cellStyle name="Normal 4 4 6 4 3" xfId="4774" xr:uid="{00000000-0005-0000-0000-00009D0E0000}"/>
    <cellStyle name="Normal 4 4 6 4 3 2" xfId="11161" xr:uid="{00000000-0005-0000-0000-000035170000}"/>
    <cellStyle name="Normal 4 4 6 4 3 3" xfId="19239" xr:uid="{00000000-0005-0000-0000-000035170000}"/>
    <cellStyle name="Normal 4 4 6 4 4" xfId="7975" xr:uid="{00000000-0005-0000-0000-000036170000}"/>
    <cellStyle name="Normal 4 4 6 4 4 2" xfId="16053" xr:uid="{00000000-0005-0000-0000-000036170000}"/>
    <cellStyle name="Normal 4 4 6 4 5" xfId="12770" xr:uid="{00000000-0005-0000-0000-000037170000}"/>
    <cellStyle name="Normal 4 4 6 4 5 2" xfId="20831" xr:uid="{00000000-0005-0000-0000-000037170000}"/>
    <cellStyle name="Normal 4 4 6 4 6" xfId="6365" xr:uid="{00000000-0005-0000-0000-000033170000}"/>
    <cellStyle name="Normal 4 4 6 4 7" xfId="14445" xr:uid="{00000000-0005-0000-0000-000033170000}"/>
    <cellStyle name="Normal 4 4 6 5" xfId="1988" xr:uid="{00000000-0005-0000-0000-00009E0E0000}"/>
    <cellStyle name="Normal 4 4 6 5 2" xfId="3638" xr:uid="{00000000-0005-0000-0000-00009F0E0000}"/>
    <cellStyle name="Normal 4 4 6 5 2 2" xfId="10097" xr:uid="{00000000-0005-0000-0000-000039170000}"/>
    <cellStyle name="Normal 4 4 6 5 2 3" xfId="18175" xr:uid="{00000000-0005-0000-0000-000039170000}"/>
    <cellStyle name="Normal 4 4 6 5 3" xfId="5301" xr:uid="{00000000-0005-0000-0000-0000A00E0000}"/>
    <cellStyle name="Normal 4 4 6 5 3 2" xfId="11688" xr:uid="{00000000-0005-0000-0000-00003A170000}"/>
    <cellStyle name="Normal 4 4 6 5 3 3" xfId="19766" xr:uid="{00000000-0005-0000-0000-00003A170000}"/>
    <cellStyle name="Normal 4 4 6 5 4" xfId="8502" xr:uid="{00000000-0005-0000-0000-00003B170000}"/>
    <cellStyle name="Normal 4 4 6 5 4 2" xfId="16580" xr:uid="{00000000-0005-0000-0000-00003B170000}"/>
    <cellStyle name="Normal 4 4 6 5 5" xfId="6892" xr:uid="{00000000-0005-0000-0000-000038170000}"/>
    <cellStyle name="Normal 4 4 6 5 6" xfId="14972" xr:uid="{00000000-0005-0000-0000-000038170000}"/>
    <cellStyle name="Normal 4 4 6 6" xfId="2597" xr:uid="{00000000-0005-0000-0000-0000A10E0000}"/>
    <cellStyle name="Normal 4 4 6 6 2" xfId="9107" xr:uid="{00000000-0005-0000-0000-00003C170000}"/>
    <cellStyle name="Normal 4 4 6 6 3" xfId="17185" xr:uid="{00000000-0005-0000-0000-00003C170000}"/>
    <cellStyle name="Normal 4 4 6 7" xfId="4247" xr:uid="{00000000-0005-0000-0000-0000A20E0000}"/>
    <cellStyle name="Normal 4 4 6 7 2" xfId="10634" xr:uid="{00000000-0005-0000-0000-00003D170000}"/>
    <cellStyle name="Normal 4 4 6 7 3" xfId="18712" xr:uid="{00000000-0005-0000-0000-00003D170000}"/>
    <cellStyle name="Normal 4 4 6 8" xfId="7448" xr:uid="{00000000-0005-0000-0000-00003E170000}"/>
    <cellStyle name="Normal 4 4 6 8 2" xfId="15526" xr:uid="{00000000-0005-0000-0000-00003E170000}"/>
    <cellStyle name="Normal 4 4 6 9" xfId="12299" xr:uid="{00000000-0005-0000-0000-00003F170000}"/>
    <cellStyle name="Normal 4 4 6 9 2" xfId="20373" xr:uid="{00000000-0005-0000-0000-00003F170000}"/>
    <cellStyle name="Normal 4 4 7" xfId="594" xr:uid="{00000000-0005-0000-0000-000052020000}"/>
    <cellStyle name="Normal 4 4 7 10" xfId="5839" xr:uid="{00000000-0005-0000-0000-000040170000}"/>
    <cellStyle name="Normal 4 4 7 11" xfId="13919" xr:uid="{00000000-0005-0000-0000-000040170000}"/>
    <cellStyle name="Normal 4 4 7 2" xfId="1052" xr:uid="{00000000-0005-0000-0000-0000A40E0000}"/>
    <cellStyle name="Normal 4 4 7 2 2" xfId="1711" xr:uid="{00000000-0005-0000-0000-0000A50E0000}"/>
    <cellStyle name="Normal 4 4 7 2 2 2" xfId="3361" xr:uid="{00000000-0005-0000-0000-0000A60E0000}"/>
    <cellStyle name="Normal 4 4 7 2 2 2 2" xfId="9820" xr:uid="{00000000-0005-0000-0000-000043170000}"/>
    <cellStyle name="Normal 4 4 7 2 2 2 3" xfId="17898" xr:uid="{00000000-0005-0000-0000-000043170000}"/>
    <cellStyle name="Normal 4 4 7 2 2 3" xfId="5024" xr:uid="{00000000-0005-0000-0000-0000A70E0000}"/>
    <cellStyle name="Normal 4 4 7 2 2 3 2" xfId="11411" xr:uid="{00000000-0005-0000-0000-000044170000}"/>
    <cellStyle name="Normal 4 4 7 2 2 3 3" xfId="19489" xr:uid="{00000000-0005-0000-0000-000044170000}"/>
    <cellStyle name="Normal 4 4 7 2 2 4" xfId="8225" xr:uid="{00000000-0005-0000-0000-000045170000}"/>
    <cellStyle name="Normal 4 4 7 2 2 4 2" xfId="16303" xr:uid="{00000000-0005-0000-0000-000045170000}"/>
    <cellStyle name="Normal 4 4 7 2 2 5" xfId="6615" xr:uid="{00000000-0005-0000-0000-000042170000}"/>
    <cellStyle name="Normal 4 4 7 2 2 6" xfId="14695" xr:uid="{00000000-0005-0000-0000-000042170000}"/>
    <cellStyle name="Normal 4 4 7 2 3" xfId="2238" xr:uid="{00000000-0005-0000-0000-0000A80E0000}"/>
    <cellStyle name="Normal 4 4 7 2 3 2" xfId="3888" xr:uid="{00000000-0005-0000-0000-0000A90E0000}"/>
    <cellStyle name="Normal 4 4 7 2 3 2 2" xfId="10347" xr:uid="{00000000-0005-0000-0000-000047170000}"/>
    <cellStyle name="Normal 4 4 7 2 3 2 3" xfId="18425" xr:uid="{00000000-0005-0000-0000-000047170000}"/>
    <cellStyle name="Normal 4 4 7 2 3 3" xfId="5551" xr:uid="{00000000-0005-0000-0000-0000AA0E0000}"/>
    <cellStyle name="Normal 4 4 7 2 3 3 2" xfId="11938" xr:uid="{00000000-0005-0000-0000-000048170000}"/>
    <cellStyle name="Normal 4 4 7 2 3 3 3" xfId="20016" xr:uid="{00000000-0005-0000-0000-000048170000}"/>
    <cellStyle name="Normal 4 4 7 2 3 4" xfId="8752" xr:uid="{00000000-0005-0000-0000-000049170000}"/>
    <cellStyle name="Normal 4 4 7 2 3 4 2" xfId="16830" xr:uid="{00000000-0005-0000-0000-000049170000}"/>
    <cellStyle name="Normal 4 4 7 2 3 5" xfId="7142" xr:uid="{00000000-0005-0000-0000-000046170000}"/>
    <cellStyle name="Normal 4 4 7 2 3 6" xfId="15222" xr:uid="{00000000-0005-0000-0000-000046170000}"/>
    <cellStyle name="Normal 4 4 7 2 4" xfId="2815" xr:uid="{00000000-0005-0000-0000-0000AB0E0000}"/>
    <cellStyle name="Normal 4 4 7 2 4 2" xfId="9304" xr:uid="{00000000-0005-0000-0000-00004A170000}"/>
    <cellStyle name="Normal 4 4 7 2 4 3" xfId="17382" xr:uid="{00000000-0005-0000-0000-00004A170000}"/>
    <cellStyle name="Normal 4 4 7 2 5" xfId="4497" xr:uid="{00000000-0005-0000-0000-0000AC0E0000}"/>
    <cellStyle name="Normal 4 4 7 2 5 2" xfId="10884" xr:uid="{00000000-0005-0000-0000-00004B170000}"/>
    <cellStyle name="Normal 4 4 7 2 5 3" xfId="18962" xr:uid="{00000000-0005-0000-0000-00004B170000}"/>
    <cellStyle name="Normal 4 4 7 2 6" xfId="7698" xr:uid="{00000000-0005-0000-0000-00004C170000}"/>
    <cellStyle name="Normal 4 4 7 2 6 2" xfId="15776" xr:uid="{00000000-0005-0000-0000-00004C170000}"/>
    <cellStyle name="Normal 4 4 7 2 7" xfId="12771" xr:uid="{00000000-0005-0000-0000-00004D170000}"/>
    <cellStyle name="Normal 4 4 7 2 7 2" xfId="20832" xr:uid="{00000000-0005-0000-0000-00004D170000}"/>
    <cellStyle name="Normal 4 4 7 2 8" xfId="6088" xr:uid="{00000000-0005-0000-0000-000041170000}"/>
    <cellStyle name="Normal 4 4 7 2 9" xfId="14168" xr:uid="{00000000-0005-0000-0000-000041170000}"/>
    <cellStyle name="Normal 4 4 7 3" xfId="1463" xr:uid="{00000000-0005-0000-0000-0000AD0E0000}"/>
    <cellStyle name="Normal 4 4 7 3 2" xfId="3112" xr:uid="{00000000-0005-0000-0000-0000AE0E0000}"/>
    <cellStyle name="Normal 4 4 7 3 2 2" xfId="9571" xr:uid="{00000000-0005-0000-0000-00004F170000}"/>
    <cellStyle name="Normal 4 4 7 3 2 3" xfId="17649" xr:uid="{00000000-0005-0000-0000-00004F170000}"/>
    <cellStyle name="Normal 4 4 7 3 3" xfId="4775" xr:uid="{00000000-0005-0000-0000-0000AF0E0000}"/>
    <cellStyle name="Normal 4 4 7 3 3 2" xfId="11162" xr:uid="{00000000-0005-0000-0000-000050170000}"/>
    <cellStyle name="Normal 4 4 7 3 3 3" xfId="19240" xr:uid="{00000000-0005-0000-0000-000050170000}"/>
    <cellStyle name="Normal 4 4 7 3 4" xfId="7976" xr:uid="{00000000-0005-0000-0000-000051170000}"/>
    <cellStyle name="Normal 4 4 7 3 4 2" xfId="16054" xr:uid="{00000000-0005-0000-0000-000051170000}"/>
    <cellStyle name="Normal 4 4 7 3 5" xfId="6366" xr:uid="{00000000-0005-0000-0000-00004E170000}"/>
    <cellStyle name="Normal 4 4 7 3 6" xfId="14446" xr:uid="{00000000-0005-0000-0000-00004E170000}"/>
    <cellStyle name="Normal 4 4 7 4" xfId="1989" xr:uid="{00000000-0005-0000-0000-0000B00E0000}"/>
    <cellStyle name="Normal 4 4 7 4 2" xfId="3639" xr:uid="{00000000-0005-0000-0000-0000B10E0000}"/>
    <cellStyle name="Normal 4 4 7 4 2 2" xfId="10098" xr:uid="{00000000-0005-0000-0000-000053170000}"/>
    <cellStyle name="Normal 4 4 7 4 2 3" xfId="18176" xr:uid="{00000000-0005-0000-0000-000053170000}"/>
    <cellStyle name="Normal 4 4 7 4 3" xfId="5302" xr:uid="{00000000-0005-0000-0000-0000B20E0000}"/>
    <cellStyle name="Normal 4 4 7 4 3 2" xfId="11689" xr:uid="{00000000-0005-0000-0000-000054170000}"/>
    <cellStyle name="Normal 4 4 7 4 3 3" xfId="19767" xr:uid="{00000000-0005-0000-0000-000054170000}"/>
    <cellStyle name="Normal 4 4 7 4 4" xfId="8503" xr:uid="{00000000-0005-0000-0000-000055170000}"/>
    <cellStyle name="Normal 4 4 7 4 4 2" xfId="16581" xr:uid="{00000000-0005-0000-0000-000055170000}"/>
    <cellStyle name="Normal 4 4 7 4 5" xfId="6893" xr:uid="{00000000-0005-0000-0000-000052170000}"/>
    <cellStyle name="Normal 4 4 7 4 6" xfId="14973" xr:uid="{00000000-0005-0000-0000-000052170000}"/>
    <cellStyle name="Normal 4 4 7 5" xfId="2598" xr:uid="{00000000-0005-0000-0000-0000B30E0000}"/>
    <cellStyle name="Normal 4 4 7 5 2" xfId="9108" xr:uid="{00000000-0005-0000-0000-000056170000}"/>
    <cellStyle name="Normal 4 4 7 5 3" xfId="17186" xr:uid="{00000000-0005-0000-0000-000056170000}"/>
    <cellStyle name="Normal 4 4 7 6" xfId="4248" xr:uid="{00000000-0005-0000-0000-0000B40E0000}"/>
    <cellStyle name="Normal 4 4 7 6 2" xfId="10635" xr:uid="{00000000-0005-0000-0000-000057170000}"/>
    <cellStyle name="Normal 4 4 7 6 3" xfId="18713" xr:uid="{00000000-0005-0000-0000-000057170000}"/>
    <cellStyle name="Normal 4 4 7 7" xfId="7449" xr:uid="{00000000-0005-0000-0000-000058170000}"/>
    <cellStyle name="Normal 4 4 7 7 2" xfId="15527" xr:uid="{00000000-0005-0000-0000-000058170000}"/>
    <cellStyle name="Normal 4 4 7 8" xfId="12300" xr:uid="{00000000-0005-0000-0000-000059170000}"/>
    <cellStyle name="Normal 4 4 7 8 2" xfId="20374" xr:uid="{00000000-0005-0000-0000-000059170000}"/>
    <cellStyle name="Normal 4 4 7 9" xfId="13692" xr:uid="{00000000-0005-0000-0000-00005A170000}"/>
    <cellStyle name="Normal 4 4 7 9 2" xfId="21689" xr:uid="{00000000-0005-0000-0000-00005A170000}"/>
    <cellStyle name="Normal 4 4 8" xfId="595" xr:uid="{00000000-0005-0000-0000-000053020000}"/>
    <cellStyle name="Normal 4 4 8 10" xfId="5840" xr:uid="{00000000-0005-0000-0000-00005B170000}"/>
    <cellStyle name="Normal 4 4 8 11" xfId="13920" xr:uid="{00000000-0005-0000-0000-00005B170000}"/>
    <cellStyle name="Normal 4 4 8 2" xfId="1053" xr:uid="{00000000-0005-0000-0000-0000B60E0000}"/>
    <cellStyle name="Normal 4 4 8 2 2" xfId="1712" xr:uid="{00000000-0005-0000-0000-0000B70E0000}"/>
    <cellStyle name="Normal 4 4 8 2 2 2" xfId="3362" xr:uid="{00000000-0005-0000-0000-0000B80E0000}"/>
    <cellStyle name="Normal 4 4 8 2 2 2 2" xfId="9821" xr:uid="{00000000-0005-0000-0000-00005E170000}"/>
    <cellStyle name="Normal 4 4 8 2 2 2 3" xfId="17899" xr:uid="{00000000-0005-0000-0000-00005E170000}"/>
    <cellStyle name="Normal 4 4 8 2 2 3" xfId="5025" xr:uid="{00000000-0005-0000-0000-0000B90E0000}"/>
    <cellStyle name="Normal 4 4 8 2 2 3 2" xfId="11412" xr:uid="{00000000-0005-0000-0000-00005F170000}"/>
    <cellStyle name="Normal 4 4 8 2 2 3 3" xfId="19490" xr:uid="{00000000-0005-0000-0000-00005F170000}"/>
    <cellStyle name="Normal 4 4 8 2 2 4" xfId="8226" xr:uid="{00000000-0005-0000-0000-000060170000}"/>
    <cellStyle name="Normal 4 4 8 2 2 4 2" xfId="16304" xr:uid="{00000000-0005-0000-0000-000060170000}"/>
    <cellStyle name="Normal 4 4 8 2 2 5" xfId="6616" xr:uid="{00000000-0005-0000-0000-00005D170000}"/>
    <cellStyle name="Normal 4 4 8 2 2 6" xfId="14696" xr:uid="{00000000-0005-0000-0000-00005D170000}"/>
    <cellStyle name="Normal 4 4 8 2 3" xfId="2239" xr:uid="{00000000-0005-0000-0000-0000BA0E0000}"/>
    <cellStyle name="Normal 4 4 8 2 3 2" xfId="3889" xr:uid="{00000000-0005-0000-0000-0000BB0E0000}"/>
    <cellStyle name="Normal 4 4 8 2 3 2 2" xfId="10348" xr:uid="{00000000-0005-0000-0000-000062170000}"/>
    <cellStyle name="Normal 4 4 8 2 3 2 3" xfId="18426" xr:uid="{00000000-0005-0000-0000-000062170000}"/>
    <cellStyle name="Normal 4 4 8 2 3 3" xfId="5552" xr:uid="{00000000-0005-0000-0000-0000BC0E0000}"/>
    <cellStyle name="Normal 4 4 8 2 3 3 2" xfId="11939" xr:uid="{00000000-0005-0000-0000-000063170000}"/>
    <cellStyle name="Normal 4 4 8 2 3 3 3" xfId="20017" xr:uid="{00000000-0005-0000-0000-000063170000}"/>
    <cellStyle name="Normal 4 4 8 2 3 4" xfId="8753" xr:uid="{00000000-0005-0000-0000-000064170000}"/>
    <cellStyle name="Normal 4 4 8 2 3 4 2" xfId="16831" xr:uid="{00000000-0005-0000-0000-000064170000}"/>
    <cellStyle name="Normal 4 4 8 2 3 5" xfId="7143" xr:uid="{00000000-0005-0000-0000-000061170000}"/>
    <cellStyle name="Normal 4 4 8 2 3 6" xfId="15223" xr:uid="{00000000-0005-0000-0000-000061170000}"/>
    <cellStyle name="Normal 4 4 8 2 4" xfId="2816" xr:uid="{00000000-0005-0000-0000-0000BD0E0000}"/>
    <cellStyle name="Normal 4 4 8 2 4 2" xfId="9305" xr:uid="{00000000-0005-0000-0000-000065170000}"/>
    <cellStyle name="Normal 4 4 8 2 4 3" xfId="17383" xr:uid="{00000000-0005-0000-0000-000065170000}"/>
    <cellStyle name="Normal 4 4 8 2 5" xfId="4498" xr:uid="{00000000-0005-0000-0000-0000BE0E0000}"/>
    <cellStyle name="Normal 4 4 8 2 5 2" xfId="10885" xr:uid="{00000000-0005-0000-0000-000066170000}"/>
    <cellStyle name="Normal 4 4 8 2 5 3" xfId="18963" xr:uid="{00000000-0005-0000-0000-000066170000}"/>
    <cellStyle name="Normal 4 4 8 2 6" xfId="7699" xr:uid="{00000000-0005-0000-0000-000067170000}"/>
    <cellStyle name="Normal 4 4 8 2 6 2" xfId="15777" xr:uid="{00000000-0005-0000-0000-000067170000}"/>
    <cellStyle name="Normal 4 4 8 2 7" xfId="12772" xr:uid="{00000000-0005-0000-0000-000068170000}"/>
    <cellStyle name="Normal 4 4 8 2 7 2" xfId="20833" xr:uid="{00000000-0005-0000-0000-000068170000}"/>
    <cellStyle name="Normal 4 4 8 2 8" xfId="6089" xr:uid="{00000000-0005-0000-0000-00005C170000}"/>
    <cellStyle name="Normal 4 4 8 2 9" xfId="14169" xr:uid="{00000000-0005-0000-0000-00005C170000}"/>
    <cellStyle name="Normal 4 4 8 3" xfId="1464" xr:uid="{00000000-0005-0000-0000-0000BF0E0000}"/>
    <cellStyle name="Normal 4 4 8 3 2" xfId="3113" xr:uid="{00000000-0005-0000-0000-0000C00E0000}"/>
    <cellStyle name="Normal 4 4 8 3 2 2" xfId="9572" xr:uid="{00000000-0005-0000-0000-00006A170000}"/>
    <cellStyle name="Normal 4 4 8 3 2 3" xfId="17650" xr:uid="{00000000-0005-0000-0000-00006A170000}"/>
    <cellStyle name="Normal 4 4 8 3 3" xfId="4776" xr:uid="{00000000-0005-0000-0000-0000C10E0000}"/>
    <cellStyle name="Normal 4 4 8 3 3 2" xfId="11163" xr:uid="{00000000-0005-0000-0000-00006B170000}"/>
    <cellStyle name="Normal 4 4 8 3 3 3" xfId="19241" xr:uid="{00000000-0005-0000-0000-00006B170000}"/>
    <cellStyle name="Normal 4 4 8 3 4" xfId="7977" xr:uid="{00000000-0005-0000-0000-00006C170000}"/>
    <cellStyle name="Normal 4 4 8 3 4 2" xfId="16055" xr:uid="{00000000-0005-0000-0000-00006C170000}"/>
    <cellStyle name="Normal 4 4 8 3 5" xfId="6367" xr:uid="{00000000-0005-0000-0000-000069170000}"/>
    <cellStyle name="Normal 4 4 8 3 6" xfId="14447" xr:uid="{00000000-0005-0000-0000-000069170000}"/>
    <cellStyle name="Normal 4 4 8 4" xfId="1990" xr:uid="{00000000-0005-0000-0000-0000C20E0000}"/>
    <cellStyle name="Normal 4 4 8 4 2" xfId="3640" xr:uid="{00000000-0005-0000-0000-0000C30E0000}"/>
    <cellStyle name="Normal 4 4 8 4 2 2" xfId="10099" xr:uid="{00000000-0005-0000-0000-00006E170000}"/>
    <cellStyle name="Normal 4 4 8 4 2 3" xfId="18177" xr:uid="{00000000-0005-0000-0000-00006E170000}"/>
    <cellStyle name="Normal 4 4 8 4 3" xfId="5303" xr:uid="{00000000-0005-0000-0000-0000C40E0000}"/>
    <cellStyle name="Normal 4 4 8 4 3 2" xfId="11690" xr:uid="{00000000-0005-0000-0000-00006F170000}"/>
    <cellStyle name="Normal 4 4 8 4 3 3" xfId="19768" xr:uid="{00000000-0005-0000-0000-00006F170000}"/>
    <cellStyle name="Normal 4 4 8 4 4" xfId="8504" xr:uid="{00000000-0005-0000-0000-000070170000}"/>
    <cellStyle name="Normal 4 4 8 4 4 2" xfId="16582" xr:uid="{00000000-0005-0000-0000-000070170000}"/>
    <cellStyle name="Normal 4 4 8 4 5" xfId="6894" xr:uid="{00000000-0005-0000-0000-00006D170000}"/>
    <cellStyle name="Normal 4 4 8 4 6" xfId="14974" xr:uid="{00000000-0005-0000-0000-00006D170000}"/>
    <cellStyle name="Normal 4 4 8 5" xfId="2599" xr:uid="{00000000-0005-0000-0000-0000C50E0000}"/>
    <cellStyle name="Normal 4 4 8 5 2" xfId="9109" xr:uid="{00000000-0005-0000-0000-000071170000}"/>
    <cellStyle name="Normal 4 4 8 5 3" xfId="17187" xr:uid="{00000000-0005-0000-0000-000071170000}"/>
    <cellStyle name="Normal 4 4 8 6" xfId="4249" xr:uid="{00000000-0005-0000-0000-0000C60E0000}"/>
    <cellStyle name="Normal 4 4 8 6 2" xfId="10636" xr:uid="{00000000-0005-0000-0000-000072170000}"/>
    <cellStyle name="Normal 4 4 8 6 3" xfId="18714" xr:uid="{00000000-0005-0000-0000-000072170000}"/>
    <cellStyle name="Normal 4 4 8 7" xfId="7450" xr:uid="{00000000-0005-0000-0000-000073170000}"/>
    <cellStyle name="Normal 4 4 8 7 2" xfId="15528" xr:uid="{00000000-0005-0000-0000-000073170000}"/>
    <cellStyle name="Normal 4 4 8 8" xfId="12301" xr:uid="{00000000-0005-0000-0000-000074170000}"/>
    <cellStyle name="Normal 4 4 8 8 2" xfId="20375" xr:uid="{00000000-0005-0000-0000-000074170000}"/>
    <cellStyle name="Normal 4 4 8 9" xfId="13693" xr:uid="{00000000-0005-0000-0000-000075170000}"/>
    <cellStyle name="Normal 4 4 8 9 2" xfId="21690" xr:uid="{00000000-0005-0000-0000-000075170000}"/>
    <cellStyle name="Normal 4 4 9" xfId="596" xr:uid="{00000000-0005-0000-0000-000054020000}"/>
    <cellStyle name="Normal 4 4 9 10" xfId="14162" xr:uid="{00000000-0005-0000-0000-000076170000}"/>
    <cellStyle name="Normal 4 4 9 2" xfId="1705" xr:uid="{00000000-0005-0000-0000-0000C80E0000}"/>
    <cellStyle name="Normal 4 4 9 2 2" xfId="3355" xr:uid="{00000000-0005-0000-0000-0000C90E0000}"/>
    <cellStyle name="Normal 4 4 9 2 2 2" xfId="9814" xr:uid="{00000000-0005-0000-0000-000078170000}"/>
    <cellStyle name="Normal 4 4 9 2 2 3" xfId="17892" xr:uid="{00000000-0005-0000-0000-000078170000}"/>
    <cellStyle name="Normal 4 4 9 2 3" xfId="5018" xr:uid="{00000000-0005-0000-0000-0000CA0E0000}"/>
    <cellStyle name="Normal 4 4 9 2 3 2" xfId="11405" xr:uid="{00000000-0005-0000-0000-000079170000}"/>
    <cellStyle name="Normal 4 4 9 2 3 3" xfId="19483" xr:uid="{00000000-0005-0000-0000-000079170000}"/>
    <cellStyle name="Normal 4 4 9 2 4" xfId="8219" xr:uid="{00000000-0005-0000-0000-00007A170000}"/>
    <cellStyle name="Normal 4 4 9 2 4 2" xfId="16297" xr:uid="{00000000-0005-0000-0000-00007A170000}"/>
    <cellStyle name="Normal 4 4 9 2 5" xfId="13260" xr:uid="{00000000-0005-0000-0000-00007B170000}"/>
    <cellStyle name="Normal 4 4 9 2 5 2" xfId="21297" xr:uid="{00000000-0005-0000-0000-00007B170000}"/>
    <cellStyle name="Normal 4 4 9 2 6" xfId="6609" xr:uid="{00000000-0005-0000-0000-000077170000}"/>
    <cellStyle name="Normal 4 4 9 2 7" xfId="14689" xr:uid="{00000000-0005-0000-0000-000077170000}"/>
    <cellStyle name="Normal 4 4 9 3" xfId="2232" xr:uid="{00000000-0005-0000-0000-0000CB0E0000}"/>
    <cellStyle name="Normal 4 4 9 3 2" xfId="3882" xr:uid="{00000000-0005-0000-0000-0000CC0E0000}"/>
    <cellStyle name="Normal 4 4 9 3 2 2" xfId="10341" xr:uid="{00000000-0005-0000-0000-00007D170000}"/>
    <cellStyle name="Normal 4 4 9 3 2 3" xfId="18419" xr:uid="{00000000-0005-0000-0000-00007D170000}"/>
    <cellStyle name="Normal 4 4 9 3 3" xfId="5545" xr:uid="{00000000-0005-0000-0000-0000CD0E0000}"/>
    <cellStyle name="Normal 4 4 9 3 3 2" xfId="11932" xr:uid="{00000000-0005-0000-0000-00007E170000}"/>
    <cellStyle name="Normal 4 4 9 3 3 3" xfId="20010" xr:uid="{00000000-0005-0000-0000-00007E170000}"/>
    <cellStyle name="Normal 4 4 9 3 4" xfId="8746" xr:uid="{00000000-0005-0000-0000-00007F170000}"/>
    <cellStyle name="Normal 4 4 9 3 4 2" xfId="16824" xr:uid="{00000000-0005-0000-0000-00007F170000}"/>
    <cellStyle name="Normal 4 4 9 3 5" xfId="7136" xr:uid="{00000000-0005-0000-0000-00007C170000}"/>
    <cellStyle name="Normal 4 4 9 3 6" xfId="15216" xr:uid="{00000000-0005-0000-0000-00007C170000}"/>
    <cellStyle name="Normal 4 4 9 4" xfId="2600" xr:uid="{00000000-0005-0000-0000-0000CE0E0000}"/>
    <cellStyle name="Normal 4 4 9 4 2" xfId="9110" xr:uid="{00000000-0005-0000-0000-000080170000}"/>
    <cellStyle name="Normal 4 4 9 4 3" xfId="17188" xr:uid="{00000000-0005-0000-0000-000080170000}"/>
    <cellStyle name="Normal 4 4 9 5" xfId="4491" xr:uid="{00000000-0005-0000-0000-0000CF0E0000}"/>
    <cellStyle name="Normal 4 4 9 5 2" xfId="10878" xr:uid="{00000000-0005-0000-0000-000081170000}"/>
    <cellStyle name="Normal 4 4 9 5 3" xfId="18956" xr:uid="{00000000-0005-0000-0000-000081170000}"/>
    <cellStyle name="Normal 4 4 9 6" xfId="7692" xr:uid="{00000000-0005-0000-0000-000082170000}"/>
    <cellStyle name="Normal 4 4 9 6 2" xfId="15770" xr:uid="{00000000-0005-0000-0000-000082170000}"/>
    <cellStyle name="Normal 4 4 9 7" xfId="12302" xr:uid="{00000000-0005-0000-0000-000083170000}"/>
    <cellStyle name="Normal 4 4 9 7 2" xfId="20376" xr:uid="{00000000-0005-0000-0000-000083170000}"/>
    <cellStyle name="Normal 4 4 9 8" xfId="13694" xr:uid="{00000000-0005-0000-0000-000084170000}"/>
    <cellStyle name="Normal 4 4 9 8 2" xfId="21691" xr:uid="{00000000-0005-0000-0000-000084170000}"/>
    <cellStyle name="Normal 4 4 9 9" xfId="6082" xr:uid="{00000000-0005-0000-0000-000076170000}"/>
    <cellStyle name="Normal 4 5" xfId="597" xr:uid="{00000000-0005-0000-0000-000055020000}"/>
    <cellStyle name="Normal 4 5 10" xfId="12303" xr:uid="{00000000-0005-0000-0000-000086170000}"/>
    <cellStyle name="Normal 4 5 10 2" xfId="20377" xr:uid="{00000000-0005-0000-0000-000086170000}"/>
    <cellStyle name="Normal 4 5 11" xfId="13695" xr:uid="{00000000-0005-0000-0000-000087170000}"/>
    <cellStyle name="Normal 4 5 11 2" xfId="21692" xr:uid="{00000000-0005-0000-0000-000087170000}"/>
    <cellStyle name="Normal 4 5 12" xfId="5841" xr:uid="{00000000-0005-0000-0000-000085170000}"/>
    <cellStyle name="Normal 4 5 13" xfId="13921" xr:uid="{00000000-0005-0000-0000-000085170000}"/>
    <cellStyle name="Normal 4 5 2" xfId="598" xr:uid="{00000000-0005-0000-0000-000056020000}"/>
    <cellStyle name="Normal 4 5 2 10" xfId="5842" xr:uid="{00000000-0005-0000-0000-000088170000}"/>
    <cellStyle name="Normal 4 5 2 11" xfId="13922" xr:uid="{00000000-0005-0000-0000-000088170000}"/>
    <cellStyle name="Normal 4 5 2 2" xfId="599" xr:uid="{00000000-0005-0000-0000-000057020000}"/>
    <cellStyle name="Normal 4 5 2 2 10" xfId="14171" xr:uid="{00000000-0005-0000-0000-000089170000}"/>
    <cellStyle name="Normal 4 5 2 2 2" xfId="1714" xr:uid="{00000000-0005-0000-0000-0000D30E0000}"/>
    <cellStyle name="Normal 4 5 2 2 2 2" xfId="3364" xr:uid="{00000000-0005-0000-0000-0000D40E0000}"/>
    <cellStyle name="Normal 4 5 2 2 2 2 2" xfId="13262" xr:uid="{00000000-0005-0000-0000-00008C170000}"/>
    <cellStyle name="Normal 4 5 2 2 2 2 2 2" xfId="21299" xr:uid="{00000000-0005-0000-0000-00008C170000}"/>
    <cellStyle name="Normal 4 5 2 2 2 2 3" xfId="9823" xr:uid="{00000000-0005-0000-0000-00008B170000}"/>
    <cellStyle name="Normal 4 5 2 2 2 2 4" xfId="17901" xr:uid="{00000000-0005-0000-0000-00008B170000}"/>
    <cellStyle name="Normal 4 5 2 2 2 3" xfId="5027" xr:uid="{00000000-0005-0000-0000-0000D50E0000}"/>
    <cellStyle name="Normal 4 5 2 2 2 3 2" xfId="11414" xr:uid="{00000000-0005-0000-0000-00008D170000}"/>
    <cellStyle name="Normal 4 5 2 2 2 3 3" xfId="19492" xr:uid="{00000000-0005-0000-0000-00008D170000}"/>
    <cellStyle name="Normal 4 5 2 2 2 4" xfId="8228" xr:uid="{00000000-0005-0000-0000-00008E170000}"/>
    <cellStyle name="Normal 4 5 2 2 2 4 2" xfId="16306" xr:uid="{00000000-0005-0000-0000-00008E170000}"/>
    <cellStyle name="Normal 4 5 2 2 2 5" xfId="12577" xr:uid="{00000000-0005-0000-0000-00008F170000}"/>
    <cellStyle name="Normal 4 5 2 2 2 5 2" xfId="20645" xr:uid="{00000000-0005-0000-0000-00008F170000}"/>
    <cellStyle name="Normal 4 5 2 2 2 6" xfId="6618" xr:uid="{00000000-0005-0000-0000-00008A170000}"/>
    <cellStyle name="Normal 4 5 2 2 2 7" xfId="14698" xr:uid="{00000000-0005-0000-0000-00008A170000}"/>
    <cellStyle name="Normal 4 5 2 2 3" xfId="2241" xr:uid="{00000000-0005-0000-0000-0000D60E0000}"/>
    <cellStyle name="Normal 4 5 2 2 3 2" xfId="3891" xr:uid="{00000000-0005-0000-0000-0000D70E0000}"/>
    <cellStyle name="Normal 4 5 2 2 3 2 2" xfId="10350" xr:uid="{00000000-0005-0000-0000-000091170000}"/>
    <cellStyle name="Normal 4 5 2 2 3 2 3" xfId="18428" xr:uid="{00000000-0005-0000-0000-000091170000}"/>
    <cellStyle name="Normal 4 5 2 2 3 3" xfId="5554" xr:uid="{00000000-0005-0000-0000-0000D80E0000}"/>
    <cellStyle name="Normal 4 5 2 2 3 3 2" xfId="11941" xr:uid="{00000000-0005-0000-0000-000092170000}"/>
    <cellStyle name="Normal 4 5 2 2 3 3 3" xfId="20019" xr:uid="{00000000-0005-0000-0000-000092170000}"/>
    <cellStyle name="Normal 4 5 2 2 3 4" xfId="8755" xr:uid="{00000000-0005-0000-0000-000093170000}"/>
    <cellStyle name="Normal 4 5 2 2 3 4 2" xfId="16833" xr:uid="{00000000-0005-0000-0000-000093170000}"/>
    <cellStyle name="Normal 4 5 2 2 3 5" xfId="13263" xr:uid="{00000000-0005-0000-0000-000094170000}"/>
    <cellStyle name="Normal 4 5 2 2 3 5 2" xfId="21300" xr:uid="{00000000-0005-0000-0000-000094170000}"/>
    <cellStyle name="Normal 4 5 2 2 3 6" xfId="7145" xr:uid="{00000000-0005-0000-0000-000090170000}"/>
    <cellStyle name="Normal 4 5 2 2 3 7" xfId="15225" xr:uid="{00000000-0005-0000-0000-000090170000}"/>
    <cellStyle name="Normal 4 5 2 2 4" xfId="2603" xr:uid="{00000000-0005-0000-0000-0000D90E0000}"/>
    <cellStyle name="Normal 4 5 2 2 4 2" xfId="13261" xr:uid="{00000000-0005-0000-0000-000096170000}"/>
    <cellStyle name="Normal 4 5 2 2 4 2 2" xfId="21298" xr:uid="{00000000-0005-0000-0000-000096170000}"/>
    <cellStyle name="Normal 4 5 2 2 4 3" xfId="9113" xr:uid="{00000000-0005-0000-0000-000095170000}"/>
    <cellStyle name="Normal 4 5 2 2 4 4" xfId="17191" xr:uid="{00000000-0005-0000-0000-000095170000}"/>
    <cellStyle name="Normal 4 5 2 2 5" xfId="4500" xr:uid="{00000000-0005-0000-0000-0000DA0E0000}"/>
    <cellStyle name="Normal 4 5 2 2 5 2" xfId="10887" xr:uid="{00000000-0005-0000-0000-000097170000}"/>
    <cellStyle name="Normal 4 5 2 2 5 3" xfId="18965" xr:uid="{00000000-0005-0000-0000-000097170000}"/>
    <cellStyle name="Normal 4 5 2 2 6" xfId="7701" xr:uid="{00000000-0005-0000-0000-000098170000}"/>
    <cellStyle name="Normal 4 5 2 2 6 2" xfId="15779" xr:uid="{00000000-0005-0000-0000-000098170000}"/>
    <cellStyle name="Normal 4 5 2 2 7" xfId="12305" xr:uid="{00000000-0005-0000-0000-000099170000}"/>
    <cellStyle name="Normal 4 5 2 2 7 2" xfId="20379" xr:uid="{00000000-0005-0000-0000-000099170000}"/>
    <cellStyle name="Normal 4 5 2 2 8" xfId="13697" xr:uid="{00000000-0005-0000-0000-00009A170000}"/>
    <cellStyle name="Normal 4 5 2 2 8 2" xfId="21694" xr:uid="{00000000-0005-0000-0000-00009A170000}"/>
    <cellStyle name="Normal 4 5 2 2 9" xfId="6091" xr:uid="{00000000-0005-0000-0000-000089170000}"/>
    <cellStyle name="Normal 4 5 2 3" xfId="1466" xr:uid="{00000000-0005-0000-0000-0000DB0E0000}"/>
    <cellStyle name="Normal 4 5 2 3 2" xfId="3115" xr:uid="{00000000-0005-0000-0000-0000DC0E0000}"/>
    <cellStyle name="Normal 4 5 2 3 2 2" xfId="13264" xr:uid="{00000000-0005-0000-0000-00009D170000}"/>
    <cellStyle name="Normal 4 5 2 3 2 2 2" xfId="21301" xr:uid="{00000000-0005-0000-0000-00009D170000}"/>
    <cellStyle name="Normal 4 5 2 3 2 3" xfId="9574" xr:uid="{00000000-0005-0000-0000-00009C170000}"/>
    <cellStyle name="Normal 4 5 2 3 2 4" xfId="17652" xr:uid="{00000000-0005-0000-0000-00009C170000}"/>
    <cellStyle name="Normal 4 5 2 3 3" xfId="4778" xr:uid="{00000000-0005-0000-0000-0000DD0E0000}"/>
    <cellStyle name="Normal 4 5 2 3 3 2" xfId="11165" xr:uid="{00000000-0005-0000-0000-00009E170000}"/>
    <cellStyle name="Normal 4 5 2 3 3 3" xfId="19243" xr:uid="{00000000-0005-0000-0000-00009E170000}"/>
    <cellStyle name="Normal 4 5 2 3 4" xfId="7979" xr:uid="{00000000-0005-0000-0000-00009F170000}"/>
    <cellStyle name="Normal 4 5 2 3 4 2" xfId="16057" xr:uid="{00000000-0005-0000-0000-00009F170000}"/>
    <cellStyle name="Normal 4 5 2 3 5" xfId="12576" xr:uid="{00000000-0005-0000-0000-0000A0170000}"/>
    <cellStyle name="Normal 4 5 2 3 5 2" xfId="20644" xr:uid="{00000000-0005-0000-0000-0000A0170000}"/>
    <cellStyle name="Normal 4 5 2 3 6" xfId="6369" xr:uid="{00000000-0005-0000-0000-00009B170000}"/>
    <cellStyle name="Normal 4 5 2 3 7" xfId="14449" xr:uid="{00000000-0005-0000-0000-00009B170000}"/>
    <cellStyle name="Normal 4 5 2 4" xfId="1992" xr:uid="{00000000-0005-0000-0000-0000DE0E0000}"/>
    <cellStyle name="Normal 4 5 2 4 2" xfId="3642" xr:uid="{00000000-0005-0000-0000-0000DF0E0000}"/>
    <cellStyle name="Normal 4 5 2 4 2 2" xfId="10101" xr:uid="{00000000-0005-0000-0000-0000A2170000}"/>
    <cellStyle name="Normal 4 5 2 4 2 3" xfId="18179" xr:uid="{00000000-0005-0000-0000-0000A2170000}"/>
    <cellStyle name="Normal 4 5 2 4 3" xfId="5305" xr:uid="{00000000-0005-0000-0000-0000E00E0000}"/>
    <cellStyle name="Normal 4 5 2 4 3 2" xfId="11692" xr:uid="{00000000-0005-0000-0000-0000A3170000}"/>
    <cellStyle name="Normal 4 5 2 4 3 3" xfId="19770" xr:uid="{00000000-0005-0000-0000-0000A3170000}"/>
    <cellStyle name="Normal 4 5 2 4 4" xfId="8506" xr:uid="{00000000-0005-0000-0000-0000A4170000}"/>
    <cellStyle name="Normal 4 5 2 4 4 2" xfId="16584" xr:uid="{00000000-0005-0000-0000-0000A4170000}"/>
    <cellStyle name="Normal 4 5 2 4 5" xfId="13265" xr:uid="{00000000-0005-0000-0000-0000A5170000}"/>
    <cellStyle name="Normal 4 5 2 4 5 2" xfId="21302" xr:uid="{00000000-0005-0000-0000-0000A5170000}"/>
    <cellStyle name="Normal 4 5 2 4 6" xfId="6896" xr:uid="{00000000-0005-0000-0000-0000A1170000}"/>
    <cellStyle name="Normal 4 5 2 4 7" xfId="14976" xr:uid="{00000000-0005-0000-0000-0000A1170000}"/>
    <cellStyle name="Normal 4 5 2 5" xfId="2602" xr:uid="{00000000-0005-0000-0000-0000E10E0000}"/>
    <cellStyle name="Normal 4 5 2 5 2" xfId="12774" xr:uid="{00000000-0005-0000-0000-0000A7170000}"/>
    <cellStyle name="Normal 4 5 2 5 2 2" xfId="20835" xr:uid="{00000000-0005-0000-0000-0000A7170000}"/>
    <cellStyle name="Normal 4 5 2 5 3" xfId="9112" xr:uid="{00000000-0005-0000-0000-0000A6170000}"/>
    <cellStyle name="Normal 4 5 2 5 4" xfId="17190" xr:uid="{00000000-0005-0000-0000-0000A6170000}"/>
    <cellStyle name="Normal 4 5 2 6" xfId="4251" xr:uid="{00000000-0005-0000-0000-0000E20E0000}"/>
    <cellStyle name="Normal 4 5 2 6 2" xfId="10638" xr:uid="{00000000-0005-0000-0000-0000A8170000}"/>
    <cellStyle name="Normal 4 5 2 6 3" xfId="18716" xr:uid="{00000000-0005-0000-0000-0000A8170000}"/>
    <cellStyle name="Normal 4 5 2 7" xfId="7452" xr:uid="{00000000-0005-0000-0000-0000A9170000}"/>
    <cellStyle name="Normal 4 5 2 7 2" xfId="15530" xr:uid="{00000000-0005-0000-0000-0000A9170000}"/>
    <cellStyle name="Normal 4 5 2 8" xfId="12304" xr:uid="{00000000-0005-0000-0000-0000AA170000}"/>
    <cellStyle name="Normal 4 5 2 8 2" xfId="20378" xr:uid="{00000000-0005-0000-0000-0000AA170000}"/>
    <cellStyle name="Normal 4 5 2 9" xfId="13696" xr:uid="{00000000-0005-0000-0000-0000AB170000}"/>
    <cellStyle name="Normal 4 5 2 9 2" xfId="21693" xr:uid="{00000000-0005-0000-0000-0000AB170000}"/>
    <cellStyle name="Normal 4 5 3" xfId="600" xr:uid="{00000000-0005-0000-0000-000058020000}"/>
    <cellStyle name="Normal 4 5 3 10" xfId="14170" xr:uid="{00000000-0005-0000-0000-0000AC170000}"/>
    <cellStyle name="Normal 4 5 3 2" xfId="1713" xr:uid="{00000000-0005-0000-0000-0000E40E0000}"/>
    <cellStyle name="Normal 4 5 3 2 2" xfId="3363" xr:uid="{00000000-0005-0000-0000-0000E50E0000}"/>
    <cellStyle name="Normal 4 5 3 2 2 2" xfId="13267" xr:uid="{00000000-0005-0000-0000-0000AF170000}"/>
    <cellStyle name="Normal 4 5 3 2 2 2 2" xfId="21304" xr:uid="{00000000-0005-0000-0000-0000AF170000}"/>
    <cellStyle name="Normal 4 5 3 2 2 3" xfId="9822" xr:uid="{00000000-0005-0000-0000-0000AE170000}"/>
    <cellStyle name="Normal 4 5 3 2 2 4" xfId="17900" xr:uid="{00000000-0005-0000-0000-0000AE170000}"/>
    <cellStyle name="Normal 4 5 3 2 3" xfId="5026" xr:uid="{00000000-0005-0000-0000-0000E60E0000}"/>
    <cellStyle name="Normal 4 5 3 2 3 2" xfId="11413" xr:uid="{00000000-0005-0000-0000-0000B0170000}"/>
    <cellStyle name="Normal 4 5 3 2 3 3" xfId="19491" xr:uid="{00000000-0005-0000-0000-0000B0170000}"/>
    <cellStyle name="Normal 4 5 3 2 4" xfId="8227" xr:uid="{00000000-0005-0000-0000-0000B1170000}"/>
    <cellStyle name="Normal 4 5 3 2 4 2" xfId="16305" xr:uid="{00000000-0005-0000-0000-0000B1170000}"/>
    <cellStyle name="Normal 4 5 3 2 5" xfId="12578" xr:uid="{00000000-0005-0000-0000-0000B2170000}"/>
    <cellStyle name="Normal 4 5 3 2 5 2" xfId="20646" xr:uid="{00000000-0005-0000-0000-0000B2170000}"/>
    <cellStyle name="Normal 4 5 3 2 6" xfId="6617" xr:uid="{00000000-0005-0000-0000-0000AD170000}"/>
    <cellStyle name="Normal 4 5 3 2 7" xfId="14697" xr:uid="{00000000-0005-0000-0000-0000AD170000}"/>
    <cellStyle name="Normal 4 5 3 3" xfId="2240" xr:uid="{00000000-0005-0000-0000-0000E70E0000}"/>
    <cellStyle name="Normal 4 5 3 3 2" xfId="3890" xr:uid="{00000000-0005-0000-0000-0000E80E0000}"/>
    <cellStyle name="Normal 4 5 3 3 2 2" xfId="10349" xr:uid="{00000000-0005-0000-0000-0000B4170000}"/>
    <cellStyle name="Normal 4 5 3 3 2 3" xfId="18427" xr:uid="{00000000-0005-0000-0000-0000B4170000}"/>
    <cellStyle name="Normal 4 5 3 3 3" xfId="5553" xr:uid="{00000000-0005-0000-0000-0000E90E0000}"/>
    <cellStyle name="Normal 4 5 3 3 3 2" xfId="11940" xr:uid="{00000000-0005-0000-0000-0000B5170000}"/>
    <cellStyle name="Normal 4 5 3 3 3 3" xfId="20018" xr:uid="{00000000-0005-0000-0000-0000B5170000}"/>
    <cellStyle name="Normal 4 5 3 3 4" xfId="8754" xr:uid="{00000000-0005-0000-0000-0000B6170000}"/>
    <cellStyle name="Normal 4 5 3 3 4 2" xfId="16832" xr:uid="{00000000-0005-0000-0000-0000B6170000}"/>
    <cellStyle name="Normal 4 5 3 3 5" xfId="13268" xr:uid="{00000000-0005-0000-0000-0000B7170000}"/>
    <cellStyle name="Normal 4 5 3 3 5 2" xfId="21305" xr:uid="{00000000-0005-0000-0000-0000B7170000}"/>
    <cellStyle name="Normal 4 5 3 3 6" xfId="7144" xr:uid="{00000000-0005-0000-0000-0000B3170000}"/>
    <cellStyle name="Normal 4 5 3 3 7" xfId="15224" xr:uid="{00000000-0005-0000-0000-0000B3170000}"/>
    <cellStyle name="Normal 4 5 3 4" xfId="2604" xr:uid="{00000000-0005-0000-0000-0000EA0E0000}"/>
    <cellStyle name="Normal 4 5 3 4 2" xfId="13266" xr:uid="{00000000-0005-0000-0000-0000B9170000}"/>
    <cellStyle name="Normal 4 5 3 4 2 2" xfId="21303" xr:uid="{00000000-0005-0000-0000-0000B9170000}"/>
    <cellStyle name="Normal 4 5 3 4 3" xfId="9114" xr:uid="{00000000-0005-0000-0000-0000B8170000}"/>
    <cellStyle name="Normal 4 5 3 4 4" xfId="17192" xr:uid="{00000000-0005-0000-0000-0000B8170000}"/>
    <cellStyle name="Normal 4 5 3 5" xfId="4499" xr:uid="{00000000-0005-0000-0000-0000EB0E0000}"/>
    <cellStyle name="Normal 4 5 3 5 2" xfId="10886" xr:uid="{00000000-0005-0000-0000-0000BA170000}"/>
    <cellStyle name="Normal 4 5 3 5 3" xfId="18964" xr:uid="{00000000-0005-0000-0000-0000BA170000}"/>
    <cellStyle name="Normal 4 5 3 6" xfId="7700" xr:uid="{00000000-0005-0000-0000-0000BB170000}"/>
    <cellStyle name="Normal 4 5 3 6 2" xfId="15778" xr:uid="{00000000-0005-0000-0000-0000BB170000}"/>
    <cellStyle name="Normal 4 5 3 7" xfId="12306" xr:uid="{00000000-0005-0000-0000-0000BC170000}"/>
    <cellStyle name="Normal 4 5 3 7 2" xfId="20380" xr:uid="{00000000-0005-0000-0000-0000BC170000}"/>
    <cellStyle name="Normal 4 5 3 8" xfId="13698" xr:uid="{00000000-0005-0000-0000-0000BD170000}"/>
    <cellStyle name="Normal 4 5 3 8 2" xfId="21695" xr:uid="{00000000-0005-0000-0000-0000BD170000}"/>
    <cellStyle name="Normal 4 5 3 9" xfId="6090" xr:uid="{00000000-0005-0000-0000-0000AC170000}"/>
    <cellStyle name="Normal 4 5 4" xfId="1121" xr:uid="{00000000-0005-0000-0000-0000EC0E0000}"/>
    <cellStyle name="Normal 4 5 4 2" xfId="1779" xr:uid="{00000000-0005-0000-0000-0000ED0E0000}"/>
    <cellStyle name="Normal 4 5 4 2 2" xfId="3429" xr:uid="{00000000-0005-0000-0000-0000EE0E0000}"/>
    <cellStyle name="Normal 4 5 4 2 2 2" xfId="9888" xr:uid="{00000000-0005-0000-0000-0000C0170000}"/>
    <cellStyle name="Normal 4 5 4 2 2 3" xfId="17966" xr:uid="{00000000-0005-0000-0000-0000C0170000}"/>
    <cellStyle name="Normal 4 5 4 2 3" xfId="5092" xr:uid="{00000000-0005-0000-0000-0000EF0E0000}"/>
    <cellStyle name="Normal 4 5 4 2 3 2" xfId="11479" xr:uid="{00000000-0005-0000-0000-0000C1170000}"/>
    <cellStyle name="Normal 4 5 4 2 3 3" xfId="19557" xr:uid="{00000000-0005-0000-0000-0000C1170000}"/>
    <cellStyle name="Normal 4 5 4 2 4" xfId="8293" xr:uid="{00000000-0005-0000-0000-0000C2170000}"/>
    <cellStyle name="Normal 4 5 4 2 4 2" xfId="16371" xr:uid="{00000000-0005-0000-0000-0000C2170000}"/>
    <cellStyle name="Normal 4 5 4 2 5" xfId="13269" xr:uid="{00000000-0005-0000-0000-0000C3170000}"/>
    <cellStyle name="Normal 4 5 4 2 5 2" xfId="21306" xr:uid="{00000000-0005-0000-0000-0000C3170000}"/>
    <cellStyle name="Normal 4 5 4 2 6" xfId="6683" xr:uid="{00000000-0005-0000-0000-0000BF170000}"/>
    <cellStyle name="Normal 4 5 4 2 7" xfId="14763" xr:uid="{00000000-0005-0000-0000-0000BF170000}"/>
    <cellStyle name="Normal 4 5 4 3" xfId="2306" xr:uid="{00000000-0005-0000-0000-0000F00E0000}"/>
    <cellStyle name="Normal 4 5 4 3 2" xfId="3956" xr:uid="{00000000-0005-0000-0000-0000F10E0000}"/>
    <cellStyle name="Normal 4 5 4 3 2 2" xfId="10415" xr:uid="{00000000-0005-0000-0000-0000C5170000}"/>
    <cellStyle name="Normal 4 5 4 3 2 3" xfId="18493" xr:uid="{00000000-0005-0000-0000-0000C5170000}"/>
    <cellStyle name="Normal 4 5 4 3 3" xfId="5619" xr:uid="{00000000-0005-0000-0000-0000F20E0000}"/>
    <cellStyle name="Normal 4 5 4 3 3 2" xfId="12006" xr:uid="{00000000-0005-0000-0000-0000C6170000}"/>
    <cellStyle name="Normal 4 5 4 3 3 3" xfId="20084" xr:uid="{00000000-0005-0000-0000-0000C6170000}"/>
    <cellStyle name="Normal 4 5 4 3 4" xfId="8820" xr:uid="{00000000-0005-0000-0000-0000C7170000}"/>
    <cellStyle name="Normal 4 5 4 3 4 2" xfId="16898" xr:uid="{00000000-0005-0000-0000-0000C7170000}"/>
    <cellStyle name="Normal 4 5 4 3 5" xfId="7210" xr:uid="{00000000-0005-0000-0000-0000C4170000}"/>
    <cellStyle name="Normal 4 5 4 3 6" xfId="15290" xr:uid="{00000000-0005-0000-0000-0000C4170000}"/>
    <cellStyle name="Normal 4 5 4 4" xfId="2872" xr:uid="{00000000-0005-0000-0000-0000F30E0000}"/>
    <cellStyle name="Normal 4 5 4 4 2" xfId="9361" xr:uid="{00000000-0005-0000-0000-0000C8170000}"/>
    <cellStyle name="Normal 4 5 4 4 3" xfId="17439" xr:uid="{00000000-0005-0000-0000-0000C8170000}"/>
    <cellStyle name="Normal 4 5 4 5" xfId="4565" xr:uid="{00000000-0005-0000-0000-0000F40E0000}"/>
    <cellStyle name="Normal 4 5 4 5 2" xfId="10952" xr:uid="{00000000-0005-0000-0000-0000C9170000}"/>
    <cellStyle name="Normal 4 5 4 5 3" xfId="19030" xr:uid="{00000000-0005-0000-0000-0000C9170000}"/>
    <cellStyle name="Normal 4 5 4 6" xfId="7766" xr:uid="{00000000-0005-0000-0000-0000CA170000}"/>
    <cellStyle name="Normal 4 5 4 6 2" xfId="15844" xr:uid="{00000000-0005-0000-0000-0000CA170000}"/>
    <cellStyle name="Normal 4 5 4 7" xfId="12575" xr:uid="{00000000-0005-0000-0000-0000CB170000}"/>
    <cellStyle name="Normal 4 5 4 7 2" xfId="20643" xr:uid="{00000000-0005-0000-0000-0000CB170000}"/>
    <cellStyle name="Normal 4 5 4 8" xfId="6156" xr:uid="{00000000-0005-0000-0000-0000BE170000}"/>
    <cellStyle name="Normal 4 5 4 9" xfId="14236" xr:uid="{00000000-0005-0000-0000-0000BE170000}"/>
    <cellStyle name="Normal 4 5 5" xfId="1465" xr:uid="{00000000-0005-0000-0000-0000F50E0000}"/>
    <cellStyle name="Normal 4 5 5 2" xfId="3114" xr:uid="{00000000-0005-0000-0000-0000F60E0000}"/>
    <cellStyle name="Normal 4 5 5 2 2" xfId="9573" xr:uid="{00000000-0005-0000-0000-0000CD170000}"/>
    <cellStyle name="Normal 4 5 5 2 3" xfId="17651" xr:uid="{00000000-0005-0000-0000-0000CD170000}"/>
    <cellStyle name="Normal 4 5 5 3" xfId="4777" xr:uid="{00000000-0005-0000-0000-0000F70E0000}"/>
    <cellStyle name="Normal 4 5 5 3 2" xfId="11164" xr:uid="{00000000-0005-0000-0000-0000CE170000}"/>
    <cellStyle name="Normal 4 5 5 3 3" xfId="19242" xr:uid="{00000000-0005-0000-0000-0000CE170000}"/>
    <cellStyle name="Normal 4 5 5 4" xfId="7978" xr:uid="{00000000-0005-0000-0000-0000CF170000}"/>
    <cellStyle name="Normal 4 5 5 4 2" xfId="16056" xr:uid="{00000000-0005-0000-0000-0000CF170000}"/>
    <cellStyle name="Normal 4 5 5 5" xfId="13270" xr:uid="{00000000-0005-0000-0000-0000D0170000}"/>
    <cellStyle name="Normal 4 5 5 5 2" xfId="21307" xr:uid="{00000000-0005-0000-0000-0000D0170000}"/>
    <cellStyle name="Normal 4 5 5 6" xfId="6368" xr:uid="{00000000-0005-0000-0000-0000CC170000}"/>
    <cellStyle name="Normal 4 5 5 7" xfId="14448" xr:uid="{00000000-0005-0000-0000-0000CC170000}"/>
    <cellStyle name="Normal 4 5 6" xfId="1991" xr:uid="{00000000-0005-0000-0000-0000F80E0000}"/>
    <cellStyle name="Normal 4 5 6 2" xfId="3641" xr:uid="{00000000-0005-0000-0000-0000F90E0000}"/>
    <cellStyle name="Normal 4 5 6 2 2" xfId="10100" xr:uid="{00000000-0005-0000-0000-0000D2170000}"/>
    <cellStyle name="Normal 4 5 6 2 3" xfId="18178" xr:uid="{00000000-0005-0000-0000-0000D2170000}"/>
    <cellStyle name="Normal 4 5 6 3" xfId="5304" xr:uid="{00000000-0005-0000-0000-0000FA0E0000}"/>
    <cellStyle name="Normal 4 5 6 3 2" xfId="11691" xr:uid="{00000000-0005-0000-0000-0000D3170000}"/>
    <cellStyle name="Normal 4 5 6 3 3" xfId="19769" xr:uid="{00000000-0005-0000-0000-0000D3170000}"/>
    <cellStyle name="Normal 4 5 6 4" xfId="8505" xr:uid="{00000000-0005-0000-0000-0000D4170000}"/>
    <cellStyle name="Normal 4 5 6 4 2" xfId="16583" xr:uid="{00000000-0005-0000-0000-0000D4170000}"/>
    <cellStyle name="Normal 4 5 6 5" xfId="12773" xr:uid="{00000000-0005-0000-0000-0000D5170000}"/>
    <cellStyle name="Normal 4 5 6 5 2" xfId="20834" xr:uid="{00000000-0005-0000-0000-0000D5170000}"/>
    <cellStyle name="Normal 4 5 6 6" xfId="6895" xr:uid="{00000000-0005-0000-0000-0000D1170000}"/>
    <cellStyle name="Normal 4 5 6 7" xfId="14975" xr:uid="{00000000-0005-0000-0000-0000D1170000}"/>
    <cellStyle name="Normal 4 5 7" xfId="2601" xr:uid="{00000000-0005-0000-0000-0000FB0E0000}"/>
    <cellStyle name="Normal 4 5 7 2" xfId="9111" xr:uid="{00000000-0005-0000-0000-0000D6170000}"/>
    <cellStyle name="Normal 4 5 7 3" xfId="17189" xr:uid="{00000000-0005-0000-0000-0000D6170000}"/>
    <cellStyle name="Normal 4 5 8" xfId="4250" xr:uid="{00000000-0005-0000-0000-0000FC0E0000}"/>
    <cellStyle name="Normal 4 5 8 2" xfId="10637" xr:uid="{00000000-0005-0000-0000-0000D7170000}"/>
    <cellStyle name="Normal 4 5 8 3" xfId="18715" xr:uid="{00000000-0005-0000-0000-0000D7170000}"/>
    <cellStyle name="Normal 4 5 9" xfId="7451" xr:uid="{00000000-0005-0000-0000-0000D8170000}"/>
    <cellStyle name="Normal 4 5 9 2" xfId="15529" xr:uid="{00000000-0005-0000-0000-0000D8170000}"/>
    <cellStyle name="Normal 4 6" xfId="601" xr:uid="{00000000-0005-0000-0000-000059020000}"/>
    <cellStyle name="Normal 4 6 10" xfId="13699" xr:uid="{00000000-0005-0000-0000-0000DA170000}"/>
    <cellStyle name="Normal 4 6 10 2" xfId="21696" xr:uid="{00000000-0005-0000-0000-0000DA170000}"/>
    <cellStyle name="Normal 4 6 11" xfId="5843" xr:uid="{00000000-0005-0000-0000-0000D9170000}"/>
    <cellStyle name="Normal 4 6 12" xfId="13923" xr:uid="{00000000-0005-0000-0000-0000D9170000}"/>
    <cellStyle name="Normal 4 6 2" xfId="602" xr:uid="{00000000-0005-0000-0000-00005A020000}"/>
    <cellStyle name="Normal 4 6 2 10" xfId="5976" xr:uid="{00000000-0005-0000-0000-0000DB170000}"/>
    <cellStyle name="Normal 4 6 2 11" xfId="14056" xr:uid="{00000000-0005-0000-0000-0000DB170000}"/>
    <cellStyle name="Normal 4 6 2 2" xfId="1187" xr:uid="{00000000-0005-0000-0000-0000FF0E0000}"/>
    <cellStyle name="Normal 4 6 2 2 2" xfId="1845" xr:uid="{00000000-0005-0000-0000-0000000F0000}"/>
    <cellStyle name="Normal 4 6 2 2 2 2" xfId="3495" xr:uid="{00000000-0005-0000-0000-0000010F0000}"/>
    <cellStyle name="Normal 4 6 2 2 2 2 2" xfId="13273" xr:uid="{00000000-0005-0000-0000-0000DF170000}"/>
    <cellStyle name="Normal 4 6 2 2 2 2 2 2" xfId="21310" xr:uid="{00000000-0005-0000-0000-0000DF170000}"/>
    <cellStyle name="Normal 4 6 2 2 2 2 3" xfId="9954" xr:uid="{00000000-0005-0000-0000-0000DE170000}"/>
    <cellStyle name="Normal 4 6 2 2 2 2 4" xfId="18032" xr:uid="{00000000-0005-0000-0000-0000DE170000}"/>
    <cellStyle name="Normal 4 6 2 2 2 3" xfId="5158" xr:uid="{00000000-0005-0000-0000-0000020F0000}"/>
    <cellStyle name="Normal 4 6 2 2 2 3 2" xfId="11545" xr:uid="{00000000-0005-0000-0000-0000E0170000}"/>
    <cellStyle name="Normal 4 6 2 2 2 3 3" xfId="19623" xr:uid="{00000000-0005-0000-0000-0000E0170000}"/>
    <cellStyle name="Normal 4 6 2 2 2 4" xfId="8359" xr:uid="{00000000-0005-0000-0000-0000E1170000}"/>
    <cellStyle name="Normal 4 6 2 2 2 4 2" xfId="16437" xr:uid="{00000000-0005-0000-0000-0000E1170000}"/>
    <cellStyle name="Normal 4 6 2 2 2 5" xfId="12581" xr:uid="{00000000-0005-0000-0000-0000E2170000}"/>
    <cellStyle name="Normal 4 6 2 2 2 5 2" xfId="20649" xr:uid="{00000000-0005-0000-0000-0000E2170000}"/>
    <cellStyle name="Normal 4 6 2 2 2 6" xfId="6749" xr:uid="{00000000-0005-0000-0000-0000DD170000}"/>
    <cellStyle name="Normal 4 6 2 2 2 7" xfId="14829" xr:uid="{00000000-0005-0000-0000-0000DD170000}"/>
    <cellStyle name="Normal 4 6 2 2 3" xfId="2372" xr:uid="{00000000-0005-0000-0000-0000030F0000}"/>
    <cellStyle name="Normal 4 6 2 2 3 2" xfId="4022" xr:uid="{00000000-0005-0000-0000-0000040F0000}"/>
    <cellStyle name="Normal 4 6 2 2 3 2 2" xfId="10481" xr:uid="{00000000-0005-0000-0000-0000E4170000}"/>
    <cellStyle name="Normal 4 6 2 2 3 2 3" xfId="18559" xr:uid="{00000000-0005-0000-0000-0000E4170000}"/>
    <cellStyle name="Normal 4 6 2 2 3 3" xfId="5685" xr:uid="{00000000-0005-0000-0000-0000050F0000}"/>
    <cellStyle name="Normal 4 6 2 2 3 3 2" xfId="12072" xr:uid="{00000000-0005-0000-0000-0000E5170000}"/>
    <cellStyle name="Normal 4 6 2 2 3 3 3" xfId="20150" xr:uid="{00000000-0005-0000-0000-0000E5170000}"/>
    <cellStyle name="Normal 4 6 2 2 3 4" xfId="8886" xr:uid="{00000000-0005-0000-0000-0000E6170000}"/>
    <cellStyle name="Normal 4 6 2 2 3 4 2" xfId="16964" xr:uid="{00000000-0005-0000-0000-0000E6170000}"/>
    <cellStyle name="Normal 4 6 2 2 3 5" xfId="13274" xr:uid="{00000000-0005-0000-0000-0000E7170000}"/>
    <cellStyle name="Normal 4 6 2 2 3 5 2" xfId="21311" xr:uid="{00000000-0005-0000-0000-0000E7170000}"/>
    <cellStyle name="Normal 4 6 2 2 3 6" xfId="7276" xr:uid="{00000000-0005-0000-0000-0000E3170000}"/>
    <cellStyle name="Normal 4 6 2 2 3 7" xfId="15356" xr:uid="{00000000-0005-0000-0000-0000E3170000}"/>
    <cellStyle name="Normal 4 6 2 2 4" xfId="2938" xr:uid="{00000000-0005-0000-0000-0000060F0000}"/>
    <cellStyle name="Normal 4 6 2 2 4 2" xfId="13272" xr:uid="{00000000-0005-0000-0000-0000E9170000}"/>
    <cellStyle name="Normal 4 6 2 2 4 2 2" xfId="21309" xr:uid="{00000000-0005-0000-0000-0000E9170000}"/>
    <cellStyle name="Normal 4 6 2 2 4 3" xfId="9427" xr:uid="{00000000-0005-0000-0000-0000E8170000}"/>
    <cellStyle name="Normal 4 6 2 2 4 4" xfId="17505" xr:uid="{00000000-0005-0000-0000-0000E8170000}"/>
    <cellStyle name="Normal 4 6 2 2 5" xfId="4631" xr:uid="{00000000-0005-0000-0000-0000070F0000}"/>
    <cellStyle name="Normal 4 6 2 2 5 2" xfId="11018" xr:uid="{00000000-0005-0000-0000-0000EA170000}"/>
    <cellStyle name="Normal 4 6 2 2 5 3" xfId="19096" xr:uid="{00000000-0005-0000-0000-0000EA170000}"/>
    <cellStyle name="Normal 4 6 2 2 6" xfId="7832" xr:uid="{00000000-0005-0000-0000-0000EB170000}"/>
    <cellStyle name="Normal 4 6 2 2 6 2" xfId="15910" xr:uid="{00000000-0005-0000-0000-0000EB170000}"/>
    <cellStyle name="Normal 4 6 2 2 7" xfId="12410" xr:uid="{00000000-0005-0000-0000-0000EC170000}"/>
    <cellStyle name="Normal 4 6 2 2 7 2" xfId="20481" xr:uid="{00000000-0005-0000-0000-0000EC170000}"/>
    <cellStyle name="Normal 4 6 2 2 8" xfId="6222" xr:uid="{00000000-0005-0000-0000-0000DC170000}"/>
    <cellStyle name="Normal 4 6 2 2 9" xfId="14302" xr:uid="{00000000-0005-0000-0000-0000DC170000}"/>
    <cellStyle name="Normal 4 6 2 3" xfId="1600" xr:uid="{00000000-0005-0000-0000-0000080F0000}"/>
    <cellStyle name="Normal 4 6 2 3 2" xfId="3249" xr:uid="{00000000-0005-0000-0000-0000090F0000}"/>
    <cellStyle name="Normal 4 6 2 3 2 2" xfId="13275" xr:uid="{00000000-0005-0000-0000-0000EF170000}"/>
    <cellStyle name="Normal 4 6 2 3 2 2 2" xfId="21312" xr:uid="{00000000-0005-0000-0000-0000EF170000}"/>
    <cellStyle name="Normal 4 6 2 3 2 3" xfId="9708" xr:uid="{00000000-0005-0000-0000-0000EE170000}"/>
    <cellStyle name="Normal 4 6 2 3 2 4" xfId="17786" xr:uid="{00000000-0005-0000-0000-0000EE170000}"/>
    <cellStyle name="Normal 4 6 2 3 3" xfId="4912" xr:uid="{00000000-0005-0000-0000-00000A0F0000}"/>
    <cellStyle name="Normal 4 6 2 3 3 2" xfId="11299" xr:uid="{00000000-0005-0000-0000-0000F0170000}"/>
    <cellStyle name="Normal 4 6 2 3 3 3" xfId="19377" xr:uid="{00000000-0005-0000-0000-0000F0170000}"/>
    <cellStyle name="Normal 4 6 2 3 4" xfId="8113" xr:uid="{00000000-0005-0000-0000-0000F1170000}"/>
    <cellStyle name="Normal 4 6 2 3 4 2" xfId="16191" xr:uid="{00000000-0005-0000-0000-0000F1170000}"/>
    <cellStyle name="Normal 4 6 2 3 5" xfId="12580" xr:uid="{00000000-0005-0000-0000-0000F2170000}"/>
    <cellStyle name="Normal 4 6 2 3 5 2" xfId="20648" xr:uid="{00000000-0005-0000-0000-0000F2170000}"/>
    <cellStyle name="Normal 4 6 2 3 6" xfId="6503" xr:uid="{00000000-0005-0000-0000-0000ED170000}"/>
    <cellStyle name="Normal 4 6 2 3 7" xfId="14583" xr:uid="{00000000-0005-0000-0000-0000ED170000}"/>
    <cellStyle name="Normal 4 6 2 4" xfId="2126" xr:uid="{00000000-0005-0000-0000-00000B0F0000}"/>
    <cellStyle name="Normal 4 6 2 4 2" xfId="3776" xr:uid="{00000000-0005-0000-0000-00000C0F0000}"/>
    <cellStyle name="Normal 4 6 2 4 2 2" xfId="10235" xr:uid="{00000000-0005-0000-0000-0000F4170000}"/>
    <cellStyle name="Normal 4 6 2 4 2 3" xfId="18313" xr:uid="{00000000-0005-0000-0000-0000F4170000}"/>
    <cellStyle name="Normal 4 6 2 4 3" xfId="5439" xr:uid="{00000000-0005-0000-0000-00000D0F0000}"/>
    <cellStyle name="Normal 4 6 2 4 3 2" xfId="11826" xr:uid="{00000000-0005-0000-0000-0000F5170000}"/>
    <cellStyle name="Normal 4 6 2 4 3 3" xfId="19904" xr:uid="{00000000-0005-0000-0000-0000F5170000}"/>
    <cellStyle name="Normal 4 6 2 4 4" xfId="8640" xr:uid="{00000000-0005-0000-0000-0000F6170000}"/>
    <cellStyle name="Normal 4 6 2 4 4 2" xfId="16718" xr:uid="{00000000-0005-0000-0000-0000F6170000}"/>
    <cellStyle name="Normal 4 6 2 4 5" xfId="13276" xr:uid="{00000000-0005-0000-0000-0000F7170000}"/>
    <cellStyle name="Normal 4 6 2 4 5 2" xfId="21313" xr:uid="{00000000-0005-0000-0000-0000F7170000}"/>
    <cellStyle name="Normal 4 6 2 4 6" xfId="7030" xr:uid="{00000000-0005-0000-0000-0000F3170000}"/>
    <cellStyle name="Normal 4 6 2 4 7" xfId="15110" xr:uid="{00000000-0005-0000-0000-0000F3170000}"/>
    <cellStyle name="Normal 4 6 2 5" xfId="2606" xr:uid="{00000000-0005-0000-0000-00000E0F0000}"/>
    <cellStyle name="Normal 4 6 2 5 2" xfId="13271" xr:uid="{00000000-0005-0000-0000-0000F9170000}"/>
    <cellStyle name="Normal 4 6 2 5 2 2" xfId="21308" xr:uid="{00000000-0005-0000-0000-0000F9170000}"/>
    <cellStyle name="Normal 4 6 2 5 3" xfId="9116" xr:uid="{00000000-0005-0000-0000-0000F8170000}"/>
    <cellStyle name="Normal 4 6 2 5 4" xfId="17194" xr:uid="{00000000-0005-0000-0000-0000F8170000}"/>
    <cellStyle name="Normal 4 6 2 6" xfId="4385" xr:uid="{00000000-0005-0000-0000-00000F0F0000}"/>
    <cellStyle name="Normal 4 6 2 6 2" xfId="10772" xr:uid="{00000000-0005-0000-0000-0000FA170000}"/>
    <cellStyle name="Normal 4 6 2 6 3" xfId="18850" xr:uid="{00000000-0005-0000-0000-0000FA170000}"/>
    <cellStyle name="Normal 4 6 2 7" xfId="7586" xr:uid="{00000000-0005-0000-0000-0000FB170000}"/>
    <cellStyle name="Normal 4 6 2 7 2" xfId="15664" xr:uid="{00000000-0005-0000-0000-0000FB170000}"/>
    <cellStyle name="Normal 4 6 2 8" xfId="12308" xr:uid="{00000000-0005-0000-0000-0000FC170000}"/>
    <cellStyle name="Normal 4 6 2 8 2" xfId="20382" xr:uid="{00000000-0005-0000-0000-0000FC170000}"/>
    <cellStyle name="Normal 4 6 2 9" xfId="13700" xr:uid="{00000000-0005-0000-0000-0000FD170000}"/>
    <cellStyle name="Normal 4 6 2 9 2" xfId="21697" xr:uid="{00000000-0005-0000-0000-0000FD170000}"/>
    <cellStyle name="Normal 4 6 3" xfId="603" xr:uid="{00000000-0005-0000-0000-00005B020000}"/>
    <cellStyle name="Normal 4 6 3 10" xfId="14172" xr:uid="{00000000-0005-0000-0000-0000FE170000}"/>
    <cellStyle name="Normal 4 6 3 2" xfId="1715" xr:uid="{00000000-0005-0000-0000-0000110F0000}"/>
    <cellStyle name="Normal 4 6 3 2 2" xfId="3365" xr:uid="{00000000-0005-0000-0000-0000120F0000}"/>
    <cellStyle name="Normal 4 6 3 2 2 2" xfId="13278" xr:uid="{00000000-0005-0000-0000-000001180000}"/>
    <cellStyle name="Normal 4 6 3 2 2 2 2" xfId="21315" xr:uid="{00000000-0005-0000-0000-000001180000}"/>
    <cellStyle name="Normal 4 6 3 2 2 3" xfId="9824" xr:uid="{00000000-0005-0000-0000-000000180000}"/>
    <cellStyle name="Normal 4 6 3 2 2 4" xfId="17902" xr:uid="{00000000-0005-0000-0000-000000180000}"/>
    <cellStyle name="Normal 4 6 3 2 3" xfId="5028" xr:uid="{00000000-0005-0000-0000-0000130F0000}"/>
    <cellStyle name="Normal 4 6 3 2 3 2" xfId="11415" xr:uid="{00000000-0005-0000-0000-000002180000}"/>
    <cellStyle name="Normal 4 6 3 2 3 3" xfId="19493" xr:uid="{00000000-0005-0000-0000-000002180000}"/>
    <cellStyle name="Normal 4 6 3 2 4" xfId="8229" xr:uid="{00000000-0005-0000-0000-000003180000}"/>
    <cellStyle name="Normal 4 6 3 2 4 2" xfId="16307" xr:uid="{00000000-0005-0000-0000-000003180000}"/>
    <cellStyle name="Normal 4 6 3 2 5" xfId="12582" xr:uid="{00000000-0005-0000-0000-000004180000}"/>
    <cellStyle name="Normal 4 6 3 2 5 2" xfId="20650" xr:uid="{00000000-0005-0000-0000-000004180000}"/>
    <cellStyle name="Normal 4 6 3 2 6" xfId="6619" xr:uid="{00000000-0005-0000-0000-0000FF170000}"/>
    <cellStyle name="Normal 4 6 3 2 7" xfId="14699" xr:uid="{00000000-0005-0000-0000-0000FF170000}"/>
    <cellStyle name="Normal 4 6 3 3" xfId="2242" xr:uid="{00000000-0005-0000-0000-0000140F0000}"/>
    <cellStyle name="Normal 4 6 3 3 2" xfId="3892" xr:uid="{00000000-0005-0000-0000-0000150F0000}"/>
    <cellStyle name="Normal 4 6 3 3 2 2" xfId="10351" xr:uid="{00000000-0005-0000-0000-000006180000}"/>
    <cellStyle name="Normal 4 6 3 3 2 3" xfId="18429" xr:uid="{00000000-0005-0000-0000-000006180000}"/>
    <cellStyle name="Normal 4 6 3 3 3" xfId="5555" xr:uid="{00000000-0005-0000-0000-0000160F0000}"/>
    <cellStyle name="Normal 4 6 3 3 3 2" xfId="11942" xr:uid="{00000000-0005-0000-0000-000007180000}"/>
    <cellStyle name="Normal 4 6 3 3 3 3" xfId="20020" xr:uid="{00000000-0005-0000-0000-000007180000}"/>
    <cellStyle name="Normal 4 6 3 3 4" xfId="8756" xr:uid="{00000000-0005-0000-0000-000008180000}"/>
    <cellStyle name="Normal 4 6 3 3 4 2" xfId="16834" xr:uid="{00000000-0005-0000-0000-000008180000}"/>
    <cellStyle name="Normal 4 6 3 3 5" xfId="13279" xr:uid="{00000000-0005-0000-0000-000009180000}"/>
    <cellStyle name="Normal 4 6 3 3 5 2" xfId="21316" xr:uid="{00000000-0005-0000-0000-000009180000}"/>
    <cellStyle name="Normal 4 6 3 3 6" xfId="7146" xr:uid="{00000000-0005-0000-0000-000005180000}"/>
    <cellStyle name="Normal 4 6 3 3 7" xfId="15226" xr:uid="{00000000-0005-0000-0000-000005180000}"/>
    <cellStyle name="Normal 4 6 3 4" xfId="2607" xr:uid="{00000000-0005-0000-0000-0000170F0000}"/>
    <cellStyle name="Normal 4 6 3 4 2" xfId="13277" xr:uid="{00000000-0005-0000-0000-00000B180000}"/>
    <cellStyle name="Normal 4 6 3 4 2 2" xfId="21314" xr:uid="{00000000-0005-0000-0000-00000B180000}"/>
    <cellStyle name="Normal 4 6 3 4 3" xfId="9117" xr:uid="{00000000-0005-0000-0000-00000A180000}"/>
    <cellStyle name="Normal 4 6 3 4 4" xfId="17195" xr:uid="{00000000-0005-0000-0000-00000A180000}"/>
    <cellStyle name="Normal 4 6 3 5" xfId="4501" xr:uid="{00000000-0005-0000-0000-0000180F0000}"/>
    <cellStyle name="Normal 4 6 3 5 2" xfId="10888" xr:uid="{00000000-0005-0000-0000-00000C180000}"/>
    <cellStyle name="Normal 4 6 3 5 3" xfId="18966" xr:uid="{00000000-0005-0000-0000-00000C180000}"/>
    <cellStyle name="Normal 4 6 3 6" xfId="7702" xr:uid="{00000000-0005-0000-0000-00000D180000}"/>
    <cellStyle name="Normal 4 6 3 6 2" xfId="15780" xr:uid="{00000000-0005-0000-0000-00000D180000}"/>
    <cellStyle name="Normal 4 6 3 7" xfId="12309" xr:uid="{00000000-0005-0000-0000-00000E180000}"/>
    <cellStyle name="Normal 4 6 3 7 2" xfId="20383" xr:uid="{00000000-0005-0000-0000-00000E180000}"/>
    <cellStyle name="Normal 4 6 3 8" xfId="13701" xr:uid="{00000000-0005-0000-0000-00000F180000}"/>
    <cellStyle name="Normal 4 6 3 8 2" xfId="21698" xr:uid="{00000000-0005-0000-0000-00000F180000}"/>
    <cellStyle name="Normal 4 6 3 9" xfId="6092" xr:uid="{00000000-0005-0000-0000-0000FE170000}"/>
    <cellStyle name="Normal 4 6 4" xfId="1467" xr:uid="{00000000-0005-0000-0000-0000190F0000}"/>
    <cellStyle name="Normal 4 6 4 2" xfId="3116" xr:uid="{00000000-0005-0000-0000-00001A0F0000}"/>
    <cellStyle name="Normal 4 6 4 2 2" xfId="13280" xr:uid="{00000000-0005-0000-0000-000012180000}"/>
    <cellStyle name="Normal 4 6 4 2 2 2" xfId="21317" xr:uid="{00000000-0005-0000-0000-000012180000}"/>
    <cellStyle name="Normal 4 6 4 2 3" xfId="9575" xr:uid="{00000000-0005-0000-0000-000011180000}"/>
    <cellStyle name="Normal 4 6 4 2 4" xfId="17653" xr:uid="{00000000-0005-0000-0000-000011180000}"/>
    <cellStyle name="Normal 4 6 4 3" xfId="4779" xr:uid="{00000000-0005-0000-0000-00001B0F0000}"/>
    <cellStyle name="Normal 4 6 4 3 2" xfId="11166" xr:uid="{00000000-0005-0000-0000-000013180000}"/>
    <cellStyle name="Normal 4 6 4 3 3" xfId="19244" xr:uid="{00000000-0005-0000-0000-000013180000}"/>
    <cellStyle name="Normal 4 6 4 4" xfId="7980" xr:uid="{00000000-0005-0000-0000-000014180000}"/>
    <cellStyle name="Normal 4 6 4 4 2" xfId="16058" xr:uid="{00000000-0005-0000-0000-000014180000}"/>
    <cellStyle name="Normal 4 6 4 5" xfId="12579" xr:uid="{00000000-0005-0000-0000-000015180000}"/>
    <cellStyle name="Normal 4 6 4 5 2" xfId="20647" xr:uid="{00000000-0005-0000-0000-000015180000}"/>
    <cellStyle name="Normal 4 6 4 6" xfId="6370" xr:uid="{00000000-0005-0000-0000-000010180000}"/>
    <cellStyle name="Normal 4 6 4 7" xfId="14450" xr:uid="{00000000-0005-0000-0000-000010180000}"/>
    <cellStyle name="Normal 4 6 5" xfId="1993" xr:uid="{00000000-0005-0000-0000-00001C0F0000}"/>
    <cellStyle name="Normal 4 6 5 2" xfId="3643" xr:uid="{00000000-0005-0000-0000-00001D0F0000}"/>
    <cellStyle name="Normal 4 6 5 2 2" xfId="10102" xr:uid="{00000000-0005-0000-0000-000017180000}"/>
    <cellStyle name="Normal 4 6 5 2 3" xfId="18180" xr:uid="{00000000-0005-0000-0000-000017180000}"/>
    <cellStyle name="Normal 4 6 5 3" xfId="5306" xr:uid="{00000000-0005-0000-0000-00001E0F0000}"/>
    <cellStyle name="Normal 4 6 5 3 2" xfId="11693" xr:uid="{00000000-0005-0000-0000-000018180000}"/>
    <cellStyle name="Normal 4 6 5 3 3" xfId="19771" xr:uid="{00000000-0005-0000-0000-000018180000}"/>
    <cellStyle name="Normal 4 6 5 4" xfId="8507" xr:uid="{00000000-0005-0000-0000-000019180000}"/>
    <cellStyle name="Normal 4 6 5 4 2" xfId="16585" xr:uid="{00000000-0005-0000-0000-000019180000}"/>
    <cellStyle name="Normal 4 6 5 5" xfId="13281" xr:uid="{00000000-0005-0000-0000-00001A180000}"/>
    <cellStyle name="Normal 4 6 5 5 2" xfId="21318" xr:uid="{00000000-0005-0000-0000-00001A180000}"/>
    <cellStyle name="Normal 4 6 5 6" xfId="6897" xr:uid="{00000000-0005-0000-0000-000016180000}"/>
    <cellStyle name="Normal 4 6 5 7" xfId="14977" xr:uid="{00000000-0005-0000-0000-000016180000}"/>
    <cellStyle name="Normal 4 6 6" xfId="2605" xr:uid="{00000000-0005-0000-0000-00001F0F0000}"/>
    <cellStyle name="Normal 4 6 6 2" xfId="12775" xr:uid="{00000000-0005-0000-0000-00001C180000}"/>
    <cellStyle name="Normal 4 6 6 2 2" xfId="20836" xr:uid="{00000000-0005-0000-0000-00001C180000}"/>
    <cellStyle name="Normal 4 6 6 3" xfId="9115" xr:uid="{00000000-0005-0000-0000-00001B180000}"/>
    <cellStyle name="Normal 4 6 6 4" xfId="17193" xr:uid="{00000000-0005-0000-0000-00001B180000}"/>
    <cellStyle name="Normal 4 6 7" xfId="4252" xr:uid="{00000000-0005-0000-0000-0000200F0000}"/>
    <cellStyle name="Normal 4 6 7 2" xfId="10639" xr:uid="{00000000-0005-0000-0000-00001D180000}"/>
    <cellStyle name="Normal 4 6 7 3" xfId="18717" xr:uid="{00000000-0005-0000-0000-00001D180000}"/>
    <cellStyle name="Normal 4 6 8" xfId="7453" xr:uid="{00000000-0005-0000-0000-00001E180000}"/>
    <cellStyle name="Normal 4 6 8 2" xfId="15531" xr:uid="{00000000-0005-0000-0000-00001E180000}"/>
    <cellStyle name="Normal 4 6 9" xfId="12307" xr:uid="{00000000-0005-0000-0000-00001F180000}"/>
    <cellStyle name="Normal 4 6 9 2" xfId="20381" xr:uid="{00000000-0005-0000-0000-00001F180000}"/>
    <cellStyle name="Normal 4 7" xfId="604" xr:uid="{00000000-0005-0000-0000-00005C020000}"/>
    <cellStyle name="Normal 4 7 10" xfId="13702" xr:uid="{00000000-0005-0000-0000-000021180000}"/>
    <cellStyle name="Normal 4 7 10 2" xfId="21699" xr:uid="{00000000-0005-0000-0000-000021180000}"/>
    <cellStyle name="Normal 4 7 11" xfId="5844" xr:uid="{00000000-0005-0000-0000-000020180000}"/>
    <cellStyle name="Normal 4 7 12" xfId="13924" xr:uid="{00000000-0005-0000-0000-000020180000}"/>
    <cellStyle name="Normal 4 7 2" xfId="605" xr:uid="{00000000-0005-0000-0000-00005D020000}"/>
    <cellStyle name="Normal 4 7 2 10" xfId="5957" xr:uid="{00000000-0005-0000-0000-000022180000}"/>
    <cellStyle name="Normal 4 7 2 11" xfId="14037" xr:uid="{00000000-0005-0000-0000-000022180000}"/>
    <cellStyle name="Normal 4 7 2 2" xfId="1188" xr:uid="{00000000-0005-0000-0000-0000230F0000}"/>
    <cellStyle name="Normal 4 7 2 2 2" xfId="1846" xr:uid="{00000000-0005-0000-0000-0000240F0000}"/>
    <cellStyle name="Normal 4 7 2 2 2 2" xfId="3496" xr:uid="{00000000-0005-0000-0000-0000250F0000}"/>
    <cellStyle name="Normal 4 7 2 2 2 2 2" xfId="9955" xr:uid="{00000000-0005-0000-0000-000025180000}"/>
    <cellStyle name="Normal 4 7 2 2 2 2 3" xfId="18033" xr:uid="{00000000-0005-0000-0000-000025180000}"/>
    <cellStyle name="Normal 4 7 2 2 2 3" xfId="5159" xr:uid="{00000000-0005-0000-0000-0000260F0000}"/>
    <cellStyle name="Normal 4 7 2 2 2 3 2" xfId="11546" xr:uid="{00000000-0005-0000-0000-000026180000}"/>
    <cellStyle name="Normal 4 7 2 2 2 3 3" xfId="19624" xr:uid="{00000000-0005-0000-0000-000026180000}"/>
    <cellStyle name="Normal 4 7 2 2 2 4" xfId="8360" xr:uid="{00000000-0005-0000-0000-000027180000}"/>
    <cellStyle name="Normal 4 7 2 2 2 4 2" xfId="16438" xr:uid="{00000000-0005-0000-0000-000027180000}"/>
    <cellStyle name="Normal 4 7 2 2 2 5" xfId="13283" xr:uid="{00000000-0005-0000-0000-000028180000}"/>
    <cellStyle name="Normal 4 7 2 2 2 5 2" xfId="21320" xr:uid="{00000000-0005-0000-0000-000028180000}"/>
    <cellStyle name="Normal 4 7 2 2 2 6" xfId="6750" xr:uid="{00000000-0005-0000-0000-000024180000}"/>
    <cellStyle name="Normal 4 7 2 2 2 7" xfId="14830" xr:uid="{00000000-0005-0000-0000-000024180000}"/>
    <cellStyle name="Normal 4 7 2 2 3" xfId="2373" xr:uid="{00000000-0005-0000-0000-0000270F0000}"/>
    <cellStyle name="Normal 4 7 2 2 3 2" xfId="4023" xr:uid="{00000000-0005-0000-0000-0000280F0000}"/>
    <cellStyle name="Normal 4 7 2 2 3 2 2" xfId="10482" xr:uid="{00000000-0005-0000-0000-00002A180000}"/>
    <cellStyle name="Normal 4 7 2 2 3 2 3" xfId="18560" xr:uid="{00000000-0005-0000-0000-00002A180000}"/>
    <cellStyle name="Normal 4 7 2 2 3 3" xfId="5686" xr:uid="{00000000-0005-0000-0000-0000290F0000}"/>
    <cellStyle name="Normal 4 7 2 2 3 3 2" xfId="12073" xr:uid="{00000000-0005-0000-0000-00002B180000}"/>
    <cellStyle name="Normal 4 7 2 2 3 3 3" xfId="20151" xr:uid="{00000000-0005-0000-0000-00002B180000}"/>
    <cellStyle name="Normal 4 7 2 2 3 4" xfId="8887" xr:uid="{00000000-0005-0000-0000-00002C180000}"/>
    <cellStyle name="Normal 4 7 2 2 3 4 2" xfId="16965" xr:uid="{00000000-0005-0000-0000-00002C180000}"/>
    <cellStyle name="Normal 4 7 2 2 3 5" xfId="7277" xr:uid="{00000000-0005-0000-0000-000029180000}"/>
    <cellStyle name="Normal 4 7 2 2 3 6" xfId="15357" xr:uid="{00000000-0005-0000-0000-000029180000}"/>
    <cellStyle name="Normal 4 7 2 2 4" xfId="2939" xr:uid="{00000000-0005-0000-0000-00002A0F0000}"/>
    <cellStyle name="Normal 4 7 2 2 4 2" xfId="9428" xr:uid="{00000000-0005-0000-0000-00002D180000}"/>
    <cellStyle name="Normal 4 7 2 2 4 3" xfId="17506" xr:uid="{00000000-0005-0000-0000-00002D180000}"/>
    <cellStyle name="Normal 4 7 2 2 5" xfId="4632" xr:uid="{00000000-0005-0000-0000-00002B0F0000}"/>
    <cellStyle name="Normal 4 7 2 2 5 2" xfId="11019" xr:uid="{00000000-0005-0000-0000-00002E180000}"/>
    <cellStyle name="Normal 4 7 2 2 5 3" xfId="19097" xr:uid="{00000000-0005-0000-0000-00002E180000}"/>
    <cellStyle name="Normal 4 7 2 2 6" xfId="7833" xr:uid="{00000000-0005-0000-0000-00002F180000}"/>
    <cellStyle name="Normal 4 7 2 2 6 2" xfId="15911" xr:uid="{00000000-0005-0000-0000-00002F180000}"/>
    <cellStyle name="Normal 4 7 2 2 7" xfId="12584" xr:uid="{00000000-0005-0000-0000-000030180000}"/>
    <cellStyle name="Normal 4 7 2 2 7 2" xfId="20652" xr:uid="{00000000-0005-0000-0000-000030180000}"/>
    <cellStyle name="Normal 4 7 2 2 8" xfId="6223" xr:uid="{00000000-0005-0000-0000-000023180000}"/>
    <cellStyle name="Normal 4 7 2 2 9" xfId="14303" xr:uid="{00000000-0005-0000-0000-000023180000}"/>
    <cellStyle name="Normal 4 7 2 3" xfId="1581" xr:uid="{00000000-0005-0000-0000-00002C0F0000}"/>
    <cellStyle name="Normal 4 7 2 3 2" xfId="3230" xr:uid="{00000000-0005-0000-0000-00002D0F0000}"/>
    <cellStyle name="Normal 4 7 2 3 2 2" xfId="9689" xr:uid="{00000000-0005-0000-0000-000032180000}"/>
    <cellStyle name="Normal 4 7 2 3 2 3" xfId="17767" xr:uid="{00000000-0005-0000-0000-000032180000}"/>
    <cellStyle name="Normal 4 7 2 3 3" xfId="4893" xr:uid="{00000000-0005-0000-0000-00002E0F0000}"/>
    <cellStyle name="Normal 4 7 2 3 3 2" xfId="11280" xr:uid="{00000000-0005-0000-0000-000033180000}"/>
    <cellStyle name="Normal 4 7 2 3 3 3" xfId="19358" xr:uid="{00000000-0005-0000-0000-000033180000}"/>
    <cellStyle name="Normal 4 7 2 3 4" xfId="8094" xr:uid="{00000000-0005-0000-0000-000034180000}"/>
    <cellStyle name="Normal 4 7 2 3 4 2" xfId="16172" xr:uid="{00000000-0005-0000-0000-000034180000}"/>
    <cellStyle name="Normal 4 7 2 3 5" xfId="13284" xr:uid="{00000000-0005-0000-0000-000035180000}"/>
    <cellStyle name="Normal 4 7 2 3 5 2" xfId="21321" xr:uid="{00000000-0005-0000-0000-000035180000}"/>
    <cellStyle name="Normal 4 7 2 3 6" xfId="6484" xr:uid="{00000000-0005-0000-0000-000031180000}"/>
    <cellStyle name="Normal 4 7 2 3 7" xfId="14564" xr:uid="{00000000-0005-0000-0000-000031180000}"/>
    <cellStyle name="Normal 4 7 2 4" xfId="2107" xr:uid="{00000000-0005-0000-0000-00002F0F0000}"/>
    <cellStyle name="Normal 4 7 2 4 2" xfId="3757" xr:uid="{00000000-0005-0000-0000-0000300F0000}"/>
    <cellStyle name="Normal 4 7 2 4 2 2" xfId="10216" xr:uid="{00000000-0005-0000-0000-000037180000}"/>
    <cellStyle name="Normal 4 7 2 4 2 3" xfId="18294" xr:uid="{00000000-0005-0000-0000-000037180000}"/>
    <cellStyle name="Normal 4 7 2 4 3" xfId="5420" xr:uid="{00000000-0005-0000-0000-0000310F0000}"/>
    <cellStyle name="Normal 4 7 2 4 3 2" xfId="11807" xr:uid="{00000000-0005-0000-0000-000038180000}"/>
    <cellStyle name="Normal 4 7 2 4 3 3" xfId="19885" xr:uid="{00000000-0005-0000-0000-000038180000}"/>
    <cellStyle name="Normal 4 7 2 4 4" xfId="8621" xr:uid="{00000000-0005-0000-0000-000039180000}"/>
    <cellStyle name="Normal 4 7 2 4 4 2" xfId="16699" xr:uid="{00000000-0005-0000-0000-000039180000}"/>
    <cellStyle name="Normal 4 7 2 4 5" xfId="13282" xr:uid="{00000000-0005-0000-0000-00003A180000}"/>
    <cellStyle name="Normal 4 7 2 4 5 2" xfId="21319" xr:uid="{00000000-0005-0000-0000-00003A180000}"/>
    <cellStyle name="Normal 4 7 2 4 6" xfId="7011" xr:uid="{00000000-0005-0000-0000-000036180000}"/>
    <cellStyle name="Normal 4 7 2 4 7" xfId="15091" xr:uid="{00000000-0005-0000-0000-000036180000}"/>
    <cellStyle name="Normal 4 7 2 5" xfId="2609" xr:uid="{00000000-0005-0000-0000-0000320F0000}"/>
    <cellStyle name="Normal 4 7 2 5 2" xfId="9119" xr:uid="{00000000-0005-0000-0000-00003B180000}"/>
    <cellStyle name="Normal 4 7 2 5 3" xfId="17197" xr:uid="{00000000-0005-0000-0000-00003B180000}"/>
    <cellStyle name="Normal 4 7 2 6" xfId="4366" xr:uid="{00000000-0005-0000-0000-0000330F0000}"/>
    <cellStyle name="Normal 4 7 2 6 2" xfId="10753" xr:uid="{00000000-0005-0000-0000-00003C180000}"/>
    <cellStyle name="Normal 4 7 2 6 3" xfId="18831" xr:uid="{00000000-0005-0000-0000-00003C180000}"/>
    <cellStyle name="Normal 4 7 2 7" xfId="7567" xr:uid="{00000000-0005-0000-0000-00003D180000}"/>
    <cellStyle name="Normal 4 7 2 7 2" xfId="15645" xr:uid="{00000000-0005-0000-0000-00003D180000}"/>
    <cellStyle name="Normal 4 7 2 8" xfId="12311" xr:uid="{00000000-0005-0000-0000-00003E180000}"/>
    <cellStyle name="Normal 4 7 2 8 2" xfId="20385" xr:uid="{00000000-0005-0000-0000-00003E180000}"/>
    <cellStyle name="Normal 4 7 2 9" xfId="13703" xr:uid="{00000000-0005-0000-0000-00003F180000}"/>
    <cellStyle name="Normal 4 7 2 9 2" xfId="21700" xr:uid="{00000000-0005-0000-0000-00003F180000}"/>
    <cellStyle name="Normal 4 7 3" xfId="1054" xr:uid="{00000000-0005-0000-0000-0000340F0000}"/>
    <cellStyle name="Normal 4 7 3 2" xfId="1716" xr:uid="{00000000-0005-0000-0000-0000350F0000}"/>
    <cellStyle name="Normal 4 7 3 2 2" xfId="3366" xr:uid="{00000000-0005-0000-0000-0000360F0000}"/>
    <cellStyle name="Normal 4 7 3 2 2 2" xfId="13286" xr:uid="{00000000-0005-0000-0000-000043180000}"/>
    <cellStyle name="Normal 4 7 3 2 2 2 2" xfId="21323" xr:uid="{00000000-0005-0000-0000-000043180000}"/>
    <cellStyle name="Normal 4 7 3 2 2 3" xfId="9825" xr:uid="{00000000-0005-0000-0000-000042180000}"/>
    <cellStyle name="Normal 4 7 3 2 2 4" xfId="17903" xr:uid="{00000000-0005-0000-0000-000042180000}"/>
    <cellStyle name="Normal 4 7 3 2 3" xfId="5029" xr:uid="{00000000-0005-0000-0000-0000370F0000}"/>
    <cellStyle name="Normal 4 7 3 2 3 2" xfId="11416" xr:uid="{00000000-0005-0000-0000-000044180000}"/>
    <cellStyle name="Normal 4 7 3 2 3 3" xfId="19494" xr:uid="{00000000-0005-0000-0000-000044180000}"/>
    <cellStyle name="Normal 4 7 3 2 4" xfId="8230" xr:uid="{00000000-0005-0000-0000-000045180000}"/>
    <cellStyle name="Normal 4 7 3 2 4 2" xfId="16308" xr:uid="{00000000-0005-0000-0000-000045180000}"/>
    <cellStyle name="Normal 4 7 3 2 5" xfId="12585" xr:uid="{00000000-0005-0000-0000-000046180000}"/>
    <cellStyle name="Normal 4 7 3 2 5 2" xfId="20653" xr:uid="{00000000-0005-0000-0000-000046180000}"/>
    <cellStyle name="Normal 4 7 3 2 6" xfId="6620" xr:uid="{00000000-0005-0000-0000-000041180000}"/>
    <cellStyle name="Normal 4 7 3 2 7" xfId="14700" xr:uid="{00000000-0005-0000-0000-000041180000}"/>
    <cellStyle name="Normal 4 7 3 3" xfId="2243" xr:uid="{00000000-0005-0000-0000-0000380F0000}"/>
    <cellStyle name="Normal 4 7 3 3 2" xfId="3893" xr:uid="{00000000-0005-0000-0000-0000390F0000}"/>
    <cellStyle name="Normal 4 7 3 3 2 2" xfId="10352" xr:uid="{00000000-0005-0000-0000-000048180000}"/>
    <cellStyle name="Normal 4 7 3 3 2 3" xfId="18430" xr:uid="{00000000-0005-0000-0000-000048180000}"/>
    <cellStyle name="Normal 4 7 3 3 3" xfId="5556" xr:uid="{00000000-0005-0000-0000-00003A0F0000}"/>
    <cellStyle name="Normal 4 7 3 3 3 2" xfId="11943" xr:uid="{00000000-0005-0000-0000-000049180000}"/>
    <cellStyle name="Normal 4 7 3 3 3 3" xfId="20021" xr:uid="{00000000-0005-0000-0000-000049180000}"/>
    <cellStyle name="Normal 4 7 3 3 4" xfId="8757" xr:uid="{00000000-0005-0000-0000-00004A180000}"/>
    <cellStyle name="Normal 4 7 3 3 4 2" xfId="16835" xr:uid="{00000000-0005-0000-0000-00004A180000}"/>
    <cellStyle name="Normal 4 7 3 3 5" xfId="13287" xr:uid="{00000000-0005-0000-0000-00004B180000}"/>
    <cellStyle name="Normal 4 7 3 3 5 2" xfId="21324" xr:uid="{00000000-0005-0000-0000-00004B180000}"/>
    <cellStyle name="Normal 4 7 3 3 6" xfId="7147" xr:uid="{00000000-0005-0000-0000-000047180000}"/>
    <cellStyle name="Normal 4 7 3 3 7" xfId="15227" xr:uid="{00000000-0005-0000-0000-000047180000}"/>
    <cellStyle name="Normal 4 7 3 4" xfId="2817" xr:uid="{00000000-0005-0000-0000-00003B0F0000}"/>
    <cellStyle name="Normal 4 7 3 4 2" xfId="13285" xr:uid="{00000000-0005-0000-0000-00004D180000}"/>
    <cellStyle name="Normal 4 7 3 4 2 2" xfId="21322" xr:uid="{00000000-0005-0000-0000-00004D180000}"/>
    <cellStyle name="Normal 4 7 3 4 3" xfId="9306" xr:uid="{00000000-0005-0000-0000-00004C180000}"/>
    <cellStyle name="Normal 4 7 3 4 4" xfId="17384" xr:uid="{00000000-0005-0000-0000-00004C180000}"/>
    <cellStyle name="Normal 4 7 3 5" xfId="4502" xr:uid="{00000000-0005-0000-0000-00003C0F0000}"/>
    <cellStyle name="Normal 4 7 3 5 2" xfId="10889" xr:uid="{00000000-0005-0000-0000-00004E180000}"/>
    <cellStyle name="Normal 4 7 3 5 3" xfId="18967" xr:uid="{00000000-0005-0000-0000-00004E180000}"/>
    <cellStyle name="Normal 4 7 3 6" xfId="7703" xr:uid="{00000000-0005-0000-0000-00004F180000}"/>
    <cellStyle name="Normal 4 7 3 6 2" xfId="15781" xr:uid="{00000000-0005-0000-0000-00004F180000}"/>
    <cellStyle name="Normal 4 7 3 7" xfId="12390" xr:uid="{00000000-0005-0000-0000-000050180000}"/>
    <cellStyle name="Normal 4 7 3 7 2" xfId="20461" xr:uid="{00000000-0005-0000-0000-000050180000}"/>
    <cellStyle name="Normal 4 7 3 8" xfId="6093" xr:uid="{00000000-0005-0000-0000-000040180000}"/>
    <cellStyle name="Normal 4 7 3 9" xfId="14173" xr:uid="{00000000-0005-0000-0000-000040180000}"/>
    <cellStyle name="Normal 4 7 4" xfId="1468" xr:uid="{00000000-0005-0000-0000-00003D0F0000}"/>
    <cellStyle name="Normal 4 7 4 2" xfId="3117" xr:uid="{00000000-0005-0000-0000-00003E0F0000}"/>
    <cellStyle name="Normal 4 7 4 2 2" xfId="13288" xr:uid="{00000000-0005-0000-0000-000053180000}"/>
    <cellStyle name="Normal 4 7 4 2 2 2" xfId="21325" xr:uid="{00000000-0005-0000-0000-000053180000}"/>
    <cellStyle name="Normal 4 7 4 2 3" xfId="9576" xr:uid="{00000000-0005-0000-0000-000052180000}"/>
    <cellStyle name="Normal 4 7 4 2 4" xfId="17654" xr:uid="{00000000-0005-0000-0000-000052180000}"/>
    <cellStyle name="Normal 4 7 4 3" xfId="4780" xr:uid="{00000000-0005-0000-0000-00003F0F0000}"/>
    <cellStyle name="Normal 4 7 4 3 2" xfId="11167" xr:uid="{00000000-0005-0000-0000-000054180000}"/>
    <cellStyle name="Normal 4 7 4 3 3" xfId="19245" xr:uid="{00000000-0005-0000-0000-000054180000}"/>
    <cellStyle name="Normal 4 7 4 4" xfId="7981" xr:uid="{00000000-0005-0000-0000-000055180000}"/>
    <cellStyle name="Normal 4 7 4 4 2" xfId="16059" xr:uid="{00000000-0005-0000-0000-000055180000}"/>
    <cellStyle name="Normal 4 7 4 5" xfId="12583" xr:uid="{00000000-0005-0000-0000-000056180000}"/>
    <cellStyle name="Normal 4 7 4 5 2" xfId="20651" xr:uid="{00000000-0005-0000-0000-000056180000}"/>
    <cellStyle name="Normal 4 7 4 6" xfId="6371" xr:uid="{00000000-0005-0000-0000-000051180000}"/>
    <cellStyle name="Normal 4 7 4 7" xfId="14451" xr:uid="{00000000-0005-0000-0000-000051180000}"/>
    <cellStyle name="Normal 4 7 5" xfId="1994" xr:uid="{00000000-0005-0000-0000-0000400F0000}"/>
    <cellStyle name="Normal 4 7 5 2" xfId="3644" xr:uid="{00000000-0005-0000-0000-0000410F0000}"/>
    <cellStyle name="Normal 4 7 5 2 2" xfId="10103" xr:uid="{00000000-0005-0000-0000-000058180000}"/>
    <cellStyle name="Normal 4 7 5 2 3" xfId="18181" xr:uid="{00000000-0005-0000-0000-000058180000}"/>
    <cellStyle name="Normal 4 7 5 3" xfId="5307" xr:uid="{00000000-0005-0000-0000-0000420F0000}"/>
    <cellStyle name="Normal 4 7 5 3 2" xfId="11694" xr:uid="{00000000-0005-0000-0000-000059180000}"/>
    <cellStyle name="Normal 4 7 5 3 3" xfId="19772" xr:uid="{00000000-0005-0000-0000-000059180000}"/>
    <cellStyle name="Normal 4 7 5 4" xfId="8508" xr:uid="{00000000-0005-0000-0000-00005A180000}"/>
    <cellStyle name="Normal 4 7 5 4 2" xfId="16586" xr:uid="{00000000-0005-0000-0000-00005A180000}"/>
    <cellStyle name="Normal 4 7 5 5" xfId="13289" xr:uid="{00000000-0005-0000-0000-00005B180000}"/>
    <cellStyle name="Normal 4 7 5 5 2" xfId="21326" xr:uid="{00000000-0005-0000-0000-00005B180000}"/>
    <cellStyle name="Normal 4 7 5 6" xfId="6898" xr:uid="{00000000-0005-0000-0000-000057180000}"/>
    <cellStyle name="Normal 4 7 5 7" xfId="14978" xr:uid="{00000000-0005-0000-0000-000057180000}"/>
    <cellStyle name="Normal 4 7 6" xfId="2608" xr:uid="{00000000-0005-0000-0000-0000430F0000}"/>
    <cellStyle name="Normal 4 7 6 2" xfId="12776" xr:uid="{00000000-0005-0000-0000-00005D180000}"/>
    <cellStyle name="Normal 4 7 6 2 2" xfId="20837" xr:uid="{00000000-0005-0000-0000-00005D180000}"/>
    <cellStyle name="Normal 4 7 6 3" xfId="9118" xr:uid="{00000000-0005-0000-0000-00005C180000}"/>
    <cellStyle name="Normal 4 7 6 4" xfId="17196" xr:uid="{00000000-0005-0000-0000-00005C180000}"/>
    <cellStyle name="Normal 4 7 7" xfId="4253" xr:uid="{00000000-0005-0000-0000-0000440F0000}"/>
    <cellStyle name="Normal 4 7 7 2" xfId="10640" xr:uid="{00000000-0005-0000-0000-00005E180000}"/>
    <cellStyle name="Normal 4 7 7 3" xfId="18718" xr:uid="{00000000-0005-0000-0000-00005E180000}"/>
    <cellStyle name="Normal 4 7 8" xfId="7454" xr:uid="{00000000-0005-0000-0000-00005F180000}"/>
    <cellStyle name="Normal 4 7 8 2" xfId="15532" xr:uid="{00000000-0005-0000-0000-00005F180000}"/>
    <cellStyle name="Normal 4 7 9" xfId="12310" xr:uid="{00000000-0005-0000-0000-000060180000}"/>
    <cellStyle name="Normal 4 7 9 2" xfId="20384" xr:uid="{00000000-0005-0000-0000-000060180000}"/>
    <cellStyle name="Normal 4 8" xfId="606" xr:uid="{00000000-0005-0000-0000-00005E020000}"/>
    <cellStyle name="Normal 4 8 10" xfId="13704" xr:uid="{00000000-0005-0000-0000-000062180000}"/>
    <cellStyle name="Normal 4 8 10 2" xfId="21701" xr:uid="{00000000-0005-0000-0000-000062180000}"/>
    <cellStyle name="Normal 4 8 11" xfId="5845" xr:uid="{00000000-0005-0000-0000-000061180000}"/>
    <cellStyle name="Normal 4 8 12" xfId="13925" xr:uid="{00000000-0005-0000-0000-000061180000}"/>
    <cellStyle name="Normal 4 8 2" xfId="607" xr:uid="{00000000-0005-0000-0000-00005F020000}"/>
    <cellStyle name="Normal 4 8 2 10" xfId="5940" xr:uid="{00000000-0005-0000-0000-000063180000}"/>
    <cellStyle name="Normal 4 8 2 11" xfId="14020" xr:uid="{00000000-0005-0000-0000-000063180000}"/>
    <cellStyle name="Normal 4 8 2 2" xfId="1189" xr:uid="{00000000-0005-0000-0000-0000470F0000}"/>
    <cellStyle name="Normal 4 8 2 2 2" xfId="1847" xr:uid="{00000000-0005-0000-0000-0000480F0000}"/>
    <cellStyle name="Normal 4 8 2 2 2 2" xfId="3497" xr:uid="{00000000-0005-0000-0000-0000490F0000}"/>
    <cellStyle name="Normal 4 8 2 2 2 2 2" xfId="9956" xr:uid="{00000000-0005-0000-0000-000066180000}"/>
    <cellStyle name="Normal 4 8 2 2 2 2 3" xfId="18034" xr:uid="{00000000-0005-0000-0000-000066180000}"/>
    <cellStyle name="Normal 4 8 2 2 2 3" xfId="5160" xr:uid="{00000000-0005-0000-0000-00004A0F0000}"/>
    <cellStyle name="Normal 4 8 2 2 2 3 2" xfId="11547" xr:uid="{00000000-0005-0000-0000-000067180000}"/>
    <cellStyle name="Normal 4 8 2 2 2 3 3" xfId="19625" xr:uid="{00000000-0005-0000-0000-000067180000}"/>
    <cellStyle name="Normal 4 8 2 2 2 4" xfId="8361" xr:uid="{00000000-0005-0000-0000-000068180000}"/>
    <cellStyle name="Normal 4 8 2 2 2 4 2" xfId="16439" xr:uid="{00000000-0005-0000-0000-000068180000}"/>
    <cellStyle name="Normal 4 8 2 2 2 5" xfId="13291" xr:uid="{00000000-0005-0000-0000-000069180000}"/>
    <cellStyle name="Normal 4 8 2 2 2 5 2" xfId="21328" xr:uid="{00000000-0005-0000-0000-000069180000}"/>
    <cellStyle name="Normal 4 8 2 2 2 6" xfId="6751" xr:uid="{00000000-0005-0000-0000-000065180000}"/>
    <cellStyle name="Normal 4 8 2 2 2 7" xfId="14831" xr:uid="{00000000-0005-0000-0000-000065180000}"/>
    <cellStyle name="Normal 4 8 2 2 3" xfId="2374" xr:uid="{00000000-0005-0000-0000-00004B0F0000}"/>
    <cellStyle name="Normal 4 8 2 2 3 2" xfId="4024" xr:uid="{00000000-0005-0000-0000-00004C0F0000}"/>
    <cellStyle name="Normal 4 8 2 2 3 2 2" xfId="10483" xr:uid="{00000000-0005-0000-0000-00006B180000}"/>
    <cellStyle name="Normal 4 8 2 2 3 2 3" xfId="18561" xr:uid="{00000000-0005-0000-0000-00006B180000}"/>
    <cellStyle name="Normal 4 8 2 2 3 3" xfId="5687" xr:uid="{00000000-0005-0000-0000-00004D0F0000}"/>
    <cellStyle name="Normal 4 8 2 2 3 3 2" xfId="12074" xr:uid="{00000000-0005-0000-0000-00006C180000}"/>
    <cellStyle name="Normal 4 8 2 2 3 3 3" xfId="20152" xr:uid="{00000000-0005-0000-0000-00006C180000}"/>
    <cellStyle name="Normal 4 8 2 2 3 4" xfId="8888" xr:uid="{00000000-0005-0000-0000-00006D180000}"/>
    <cellStyle name="Normal 4 8 2 2 3 4 2" xfId="16966" xr:uid="{00000000-0005-0000-0000-00006D180000}"/>
    <cellStyle name="Normal 4 8 2 2 3 5" xfId="7278" xr:uid="{00000000-0005-0000-0000-00006A180000}"/>
    <cellStyle name="Normal 4 8 2 2 3 6" xfId="15358" xr:uid="{00000000-0005-0000-0000-00006A180000}"/>
    <cellStyle name="Normal 4 8 2 2 4" xfId="2940" xr:uid="{00000000-0005-0000-0000-00004E0F0000}"/>
    <cellStyle name="Normal 4 8 2 2 4 2" xfId="9429" xr:uid="{00000000-0005-0000-0000-00006E180000}"/>
    <cellStyle name="Normal 4 8 2 2 4 3" xfId="17507" xr:uid="{00000000-0005-0000-0000-00006E180000}"/>
    <cellStyle name="Normal 4 8 2 2 5" xfId="4633" xr:uid="{00000000-0005-0000-0000-00004F0F0000}"/>
    <cellStyle name="Normal 4 8 2 2 5 2" xfId="11020" xr:uid="{00000000-0005-0000-0000-00006F180000}"/>
    <cellStyle name="Normal 4 8 2 2 5 3" xfId="19098" xr:uid="{00000000-0005-0000-0000-00006F180000}"/>
    <cellStyle name="Normal 4 8 2 2 6" xfId="7834" xr:uid="{00000000-0005-0000-0000-000070180000}"/>
    <cellStyle name="Normal 4 8 2 2 6 2" xfId="15912" xr:uid="{00000000-0005-0000-0000-000070180000}"/>
    <cellStyle name="Normal 4 8 2 2 7" xfId="12587" xr:uid="{00000000-0005-0000-0000-000071180000}"/>
    <cellStyle name="Normal 4 8 2 2 7 2" xfId="20655" xr:uid="{00000000-0005-0000-0000-000071180000}"/>
    <cellStyle name="Normal 4 8 2 2 8" xfId="6224" xr:uid="{00000000-0005-0000-0000-000064180000}"/>
    <cellStyle name="Normal 4 8 2 2 9" xfId="14304" xr:uid="{00000000-0005-0000-0000-000064180000}"/>
    <cellStyle name="Normal 4 8 2 3" xfId="1564" xr:uid="{00000000-0005-0000-0000-0000500F0000}"/>
    <cellStyle name="Normal 4 8 2 3 2" xfId="3213" xr:uid="{00000000-0005-0000-0000-0000510F0000}"/>
    <cellStyle name="Normal 4 8 2 3 2 2" xfId="9672" xr:uid="{00000000-0005-0000-0000-000073180000}"/>
    <cellStyle name="Normal 4 8 2 3 2 3" xfId="17750" xr:uid="{00000000-0005-0000-0000-000073180000}"/>
    <cellStyle name="Normal 4 8 2 3 3" xfId="4876" xr:uid="{00000000-0005-0000-0000-0000520F0000}"/>
    <cellStyle name="Normal 4 8 2 3 3 2" xfId="11263" xr:uid="{00000000-0005-0000-0000-000074180000}"/>
    <cellStyle name="Normal 4 8 2 3 3 3" xfId="19341" xr:uid="{00000000-0005-0000-0000-000074180000}"/>
    <cellStyle name="Normal 4 8 2 3 4" xfId="8077" xr:uid="{00000000-0005-0000-0000-000075180000}"/>
    <cellStyle name="Normal 4 8 2 3 4 2" xfId="16155" xr:uid="{00000000-0005-0000-0000-000075180000}"/>
    <cellStyle name="Normal 4 8 2 3 5" xfId="13292" xr:uid="{00000000-0005-0000-0000-000076180000}"/>
    <cellStyle name="Normal 4 8 2 3 5 2" xfId="21329" xr:uid="{00000000-0005-0000-0000-000076180000}"/>
    <cellStyle name="Normal 4 8 2 3 6" xfId="6467" xr:uid="{00000000-0005-0000-0000-000072180000}"/>
    <cellStyle name="Normal 4 8 2 3 7" xfId="14547" xr:uid="{00000000-0005-0000-0000-000072180000}"/>
    <cellStyle name="Normal 4 8 2 4" xfId="2090" xr:uid="{00000000-0005-0000-0000-0000530F0000}"/>
    <cellStyle name="Normal 4 8 2 4 2" xfId="3740" xr:uid="{00000000-0005-0000-0000-0000540F0000}"/>
    <cellStyle name="Normal 4 8 2 4 2 2" xfId="10199" xr:uid="{00000000-0005-0000-0000-000078180000}"/>
    <cellStyle name="Normal 4 8 2 4 2 3" xfId="18277" xr:uid="{00000000-0005-0000-0000-000078180000}"/>
    <cellStyle name="Normal 4 8 2 4 3" xfId="5403" xr:uid="{00000000-0005-0000-0000-0000550F0000}"/>
    <cellStyle name="Normal 4 8 2 4 3 2" xfId="11790" xr:uid="{00000000-0005-0000-0000-000079180000}"/>
    <cellStyle name="Normal 4 8 2 4 3 3" xfId="19868" xr:uid="{00000000-0005-0000-0000-000079180000}"/>
    <cellStyle name="Normal 4 8 2 4 4" xfId="8604" xr:uid="{00000000-0005-0000-0000-00007A180000}"/>
    <cellStyle name="Normal 4 8 2 4 4 2" xfId="16682" xr:uid="{00000000-0005-0000-0000-00007A180000}"/>
    <cellStyle name="Normal 4 8 2 4 5" xfId="13290" xr:uid="{00000000-0005-0000-0000-00007B180000}"/>
    <cellStyle name="Normal 4 8 2 4 5 2" xfId="21327" xr:uid="{00000000-0005-0000-0000-00007B180000}"/>
    <cellStyle name="Normal 4 8 2 4 6" xfId="6994" xr:uid="{00000000-0005-0000-0000-000077180000}"/>
    <cellStyle name="Normal 4 8 2 4 7" xfId="15074" xr:uid="{00000000-0005-0000-0000-000077180000}"/>
    <cellStyle name="Normal 4 8 2 5" xfId="2611" xr:uid="{00000000-0005-0000-0000-0000560F0000}"/>
    <cellStyle name="Normal 4 8 2 5 2" xfId="9121" xr:uid="{00000000-0005-0000-0000-00007C180000}"/>
    <cellStyle name="Normal 4 8 2 5 3" xfId="17199" xr:uid="{00000000-0005-0000-0000-00007C180000}"/>
    <cellStyle name="Normal 4 8 2 6" xfId="4349" xr:uid="{00000000-0005-0000-0000-0000570F0000}"/>
    <cellStyle name="Normal 4 8 2 6 2" xfId="10736" xr:uid="{00000000-0005-0000-0000-00007D180000}"/>
    <cellStyle name="Normal 4 8 2 6 3" xfId="18814" xr:uid="{00000000-0005-0000-0000-00007D180000}"/>
    <cellStyle name="Normal 4 8 2 7" xfId="7550" xr:uid="{00000000-0005-0000-0000-00007E180000}"/>
    <cellStyle name="Normal 4 8 2 7 2" xfId="15628" xr:uid="{00000000-0005-0000-0000-00007E180000}"/>
    <cellStyle name="Normal 4 8 2 8" xfId="12313" xr:uid="{00000000-0005-0000-0000-00007F180000}"/>
    <cellStyle name="Normal 4 8 2 8 2" xfId="20387" xr:uid="{00000000-0005-0000-0000-00007F180000}"/>
    <cellStyle name="Normal 4 8 2 9" xfId="13705" xr:uid="{00000000-0005-0000-0000-000080180000}"/>
    <cellStyle name="Normal 4 8 2 9 2" xfId="21702" xr:uid="{00000000-0005-0000-0000-000080180000}"/>
    <cellStyle name="Normal 4 8 3" xfId="1055" xr:uid="{00000000-0005-0000-0000-0000580F0000}"/>
    <cellStyle name="Normal 4 8 3 2" xfId="1717" xr:uid="{00000000-0005-0000-0000-0000590F0000}"/>
    <cellStyle name="Normal 4 8 3 2 2" xfId="3367" xr:uid="{00000000-0005-0000-0000-00005A0F0000}"/>
    <cellStyle name="Normal 4 8 3 2 2 2" xfId="9826" xr:uid="{00000000-0005-0000-0000-000083180000}"/>
    <cellStyle name="Normal 4 8 3 2 2 3" xfId="17904" xr:uid="{00000000-0005-0000-0000-000083180000}"/>
    <cellStyle name="Normal 4 8 3 2 3" xfId="5030" xr:uid="{00000000-0005-0000-0000-00005B0F0000}"/>
    <cellStyle name="Normal 4 8 3 2 3 2" xfId="11417" xr:uid="{00000000-0005-0000-0000-000084180000}"/>
    <cellStyle name="Normal 4 8 3 2 3 3" xfId="19495" xr:uid="{00000000-0005-0000-0000-000084180000}"/>
    <cellStyle name="Normal 4 8 3 2 4" xfId="8231" xr:uid="{00000000-0005-0000-0000-000085180000}"/>
    <cellStyle name="Normal 4 8 3 2 4 2" xfId="16309" xr:uid="{00000000-0005-0000-0000-000085180000}"/>
    <cellStyle name="Normal 4 8 3 2 5" xfId="13293" xr:uid="{00000000-0005-0000-0000-000086180000}"/>
    <cellStyle name="Normal 4 8 3 2 5 2" xfId="21330" xr:uid="{00000000-0005-0000-0000-000086180000}"/>
    <cellStyle name="Normal 4 8 3 2 6" xfId="6621" xr:uid="{00000000-0005-0000-0000-000082180000}"/>
    <cellStyle name="Normal 4 8 3 2 7" xfId="14701" xr:uid="{00000000-0005-0000-0000-000082180000}"/>
    <cellStyle name="Normal 4 8 3 3" xfId="2244" xr:uid="{00000000-0005-0000-0000-00005C0F0000}"/>
    <cellStyle name="Normal 4 8 3 3 2" xfId="3894" xr:uid="{00000000-0005-0000-0000-00005D0F0000}"/>
    <cellStyle name="Normal 4 8 3 3 2 2" xfId="10353" xr:uid="{00000000-0005-0000-0000-000088180000}"/>
    <cellStyle name="Normal 4 8 3 3 2 3" xfId="18431" xr:uid="{00000000-0005-0000-0000-000088180000}"/>
    <cellStyle name="Normal 4 8 3 3 3" xfId="5557" xr:uid="{00000000-0005-0000-0000-00005E0F0000}"/>
    <cellStyle name="Normal 4 8 3 3 3 2" xfId="11944" xr:uid="{00000000-0005-0000-0000-000089180000}"/>
    <cellStyle name="Normal 4 8 3 3 3 3" xfId="20022" xr:uid="{00000000-0005-0000-0000-000089180000}"/>
    <cellStyle name="Normal 4 8 3 3 4" xfId="8758" xr:uid="{00000000-0005-0000-0000-00008A180000}"/>
    <cellStyle name="Normal 4 8 3 3 4 2" xfId="16836" xr:uid="{00000000-0005-0000-0000-00008A180000}"/>
    <cellStyle name="Normal 4 8 3 3 5" xfId="7148" xr:uid="{00000000-0005-0000-0000-000087180000}"/>
    <cellStyle name="Normal 4 8 3 3 6" xfId="15228" xr:uid="{00000000-0005-0000-0000-000087180000}"/>
    <cellStyle name="Normal 4 8 3 4" xfId="2818" xr:uid="{00000000-0005-0000-0000-00005F0F0000}"/>
    <cellStyle name="Normal 4 8 3 4 2" xfId="9307" xr:uid="{00000000-0005-0000-0000-00008B180000}"/>
    <cellStyle name="Normal 4 8 3 4 3" xfId="17385" xr:uid="{00000000-0005-0000-0000-00008B180000}"/>
    <cellStyle name="Normal 4 8 3 5" xfId="4503" xr:uid="{00000000-0005-0000-0000-0000600F0000}"/>
    <cellStyle name="Normal 4 8 3 5 2" xfId="10890" xr:uid="{00000000-0005-0000-0000-00008C180000}"/>
    <cellStyle name="Normal 4 8 3 5 3" xfId="18968" xr:uid="{00000000-0005-0000-0000-00008C180000}"/>
    <cellStyle name="Normal 4 8 3 6" xfId="7704" xr:uid="{00000000-0005-0000-0000-00008D180000}"/>
    <cellStyle name="Normal 4 8 3 6 2" xfId="15782" xr:uid="{00000000-0005-0000-0000-00008D180000}"/>
    <cellStyle name="Normal 4 8 3 7" xfId="12586" xr:uid="{00000000-0005-0000-0000-00008E180000}"/>
    <cellStyle name="Normal 4 8 3 7 2" xfId="20654" xr:uid="{00000000-0005-0000-0000-00008E180000}"/>
    <cellStyle name="Normal 4 8 3 8" xfId="6094" xr:uid="{00000000-0005-0000-0000-000081180000}"/>
    <cellStyle name="Normal 4 8 3 9" xfId="14174" xr:uid="{00000000-0005-0000-0000-000081180000}"/>
    <cellStyle name="Normal 4 8 4" xfId="1469" xr:uid="{00000000-0005-0000-0000-0000610F0000}"/>
    <cellStyle name="Normal 4 8 4 2" xfId="3118" xr:uid="{00000000-0005-0000-0000-0000620F0000}"/>
    <cellStyle name="Normal 4 8 4 2 2" xfId="9577" xr:uid="{00000000-0005-0000-0000-000090180000}"/>
    <cellStyle name="Normal 4 8 4 2 3" xfId="17655" xr:uid="{00000000-0005-0000-0000-000090180000}"/>
    <cellStyle name="Normal 4 8 4 3" xfId="4781" xr:uid="{00000000-0005-0000-0000-0000630F0000}"/>
    <cellStyle name="Normal 4 8 4 3 2" xfId="11168" xr:uid="{00000000-0005-0000-0000-000091180000}"/>
    <cellStyle name="Normal 4 8 4 3 3" xfId="19246" xr:uid="{00000000-0005-0000-0000-000091180000}"/>
    <cellStyle name="Normal 4 8 4 4" xfId="7982" xr:uid="{00000000-0005-0000-0000-000092180000}"/>
    <cellStyle name="Normal 4 8 4 4 2" xfId="16060" xr:uid="{00000000-0005-0000-0000-000092180000}"/>
    <cellStyle name="Normal 4 8 4 5" xfId="13294" xr:uid="{00000000-0005-0000-0000-000093180000}"/>
    <cellStyle name="Normal 4 8 4 5 2" xfId="21331" xr:uid="{00000000-0005-0000-0000-000093180000}"/>
    <cellStyle name="Normal 4 8 4 6" xfId="6372" xr:uid="{00000000-0005-0000-0000-00008F180000}"/>
    <cellStyle name="Normal 4 8 4 7" xfId="14452" xr:uid="{00000000-0005-0000-0000-00008F180000}"/>
    <cellStyle name="Normal 4 8 5" xfId="1995" xr:uid="{00000000-0005-0000-0000-0000640F0000}"/>
    <cellStyle name="Normal 4 8 5 2" xfId="3645" xr:uid="{00000000-0005-0000-0000-0000650F0000}"/>
    <cellStyle name="Normal 4 8 5 2 2" xfId="10104" xr:uid="{00000000-0005-0000-0000-000095180000}"/>
    <cellStyle name="Normal 4 8 5 2 3" xfId="18182" xr:uid="{00000000-0005-0000-0000-000095180000}"/>
    <cellStyle name="Normal 4 8 5 3" xfId="5308" xr:uid="{00000000-0005-0000-0000-0000660F0000}"/>
    <cellStyle name="Normal 4 8 5 3 2" xfId="11695" xr:uid="{00000000-0005-0000-0000-000096180000}"/>
    <cellStyle name="Normal 4 8 5 3 3" xfId="19773" xr:uid="{00000000-0005-0000-0000-000096180000}"/>
    <cellStyle name="Normal 4 8 5 4" xfId="8509" xr:uid="{00000000-0005-0000-0000-000097180000}"/>
    <cellStyle name="Normal 4 8 5 4 2" xfId="16587" xr:uid="{00000000-0005-0000-0000-000097180000}"/>
    <cellStyle name="Normal 4 8 5 5" xfId="12777" xr:uid="{00000000-0005-0000-0000-000098180000}"/>
    <cellStyle name="Normal 4 8 5 5 2" xfId="20838" xr:uid="{00000000-0005-0000-0000-000098180000}"/>
    <cellStyle name="Normal 4 8 5 6" xfId="6899" xr:uid="{00000000-0005-0000-0000-000094180000}"/>
    <cellStyle name="Normal 4 8 5 7" xfId="14979" xr:uid="{00000000-0005-0000-0000-000094180000}"/>
    <cellStyle name="Normal 4 8 6" xfId="2610" xr:uid="{00000000-0005-0000-0000-0000670F0000}"/>
    <cellStyle name="Normal 4 8 6 2" xfId="9120" xr:uid="{00000000-0005-0000-0000-000099180000}"/>
    <cellStyle name="Normal 4 8 6 3" xfId="17198" xr:uid="{00000000-0005-0000-0000-000099180000}"/>
    <cellStyle name="Normal 4 8 7" xfId="4254" xr:uid="{00000000-0005-0000-0000-0000680F0000}"/>
    <cellStyle name="Normal 4 8 7 2" xfId="10641" xr:uid="{00000000-0005-0000-0000-00009A180000}"/>
    <cellStyle name="Normal 4 8 7 3" xfId="18719" xr:uid="{00000000-0005-0000-0000-00009A180000}"/>
    <cellStyle name="Normal 4 8 8" xfId="7455" xr:uid="{00000000-0005-0000-0000-00009B180000}"/>
    <cellStyle name="Normal 4 8 8 2" xfId="15533" xr:uid="{00000000-0005-0000-0000-00009B180000}"/>
    <cellStyle name="Normal 4 8 9" xfId="12312" xr:uid="{00000000-0005-0000-0000-00009C180000}"/>
    <cellStyle name="Normal 4 8 9 2" xfId="20386" xr:uid="{00000000-0005-0000-0000-00009C180000}"/>
    <cellStyle name="Normal 4 9" xfId="608" xr:uid="{00000000-0005-0000-0000-000060020000}"/>
    <cellStyle name="Normal 4 9 10" xfId="13706" xr:uid="{00000000-0005-0000-0000-00009E180000}"/>
    <cellStyle name="Normal 4 9 10 2" xfId="21703" xr:uid="{00000000-0005-0000-0000-00009E180000}"/>
    <cellStyle name="Normal 4 9 11" xfId="5846" xr:uid="{00000000-0005-0000-0000-00009D180000}"/>
    <cellStyle name="Normal 4 9 12" xfId="13926" xr:uid="{00000000-0005-0000-0000-00009D180000}"/>
    <cellStyle name="Normal 4 9 2" xfId="609" xr:uid="{00000000-0005-0000-0000-000061020000}"/>
    <cellStyle name="Normal 4 9 2 10" xfId="5922" xr:uid="{00000000-0005-0000-0000-00009F180000}"/>
    <cellStyle name="Normal 4 9 2 11" xfId="14002" xr:uid="{00000000-0005-0000-0000-00009F180000}"/>
    <cellStyle name="Normal 4 9 2 2" xfId="1190" xr:uid="{00000000-0005-0000-0000-00006B0F0000}"/>
    <cellStyle name="Normal 4 9 2 2 2" xfId="1848" xr:uid="{00000000-0005-0000-0000-00006C0F0000}"/>
    <cellStyle name="Normal 4 9 2 2 2 2" xfId="3498" xr:uid="{00000000-0005-0000-0000-00006D0F0000}"/>
    <cellStyle name="Normal 4 9 2 2 2 2 2" xfId="9957" xr:uid="{00000000-0005-0000-0000-0000A2180000}"/>
    <cellStyle name="Normal 4 9 2 2 2 2 3" xfId="18035" xr:uid="{00000000-0005-0000-0000-0000A2180000}"/>
    <cellStyle name="Normal 4 9 2 2 2 3" xfId="5161" xr:uid="{00000000-0005-0000-0000-00006E0F0000}"/>
    <cellStyle name="Normal 4 9 2 2 2 3 2" xfId="11548" xr:uid="{00000000-0005-0000-0000-0000A3180000}"/>
    <cellStyle name="Normal 4 9 2 2 2 3 3" xfId="19626" xr:uid="{00000000-0005-0000-0000-0000A3180000}"/>
    <cellStyle name="Normal 4 9 2 2 2 4" xfId="8362" xr:uid="{00000000-0005-0000-0000-0000A4180000}"/>
    <cellStyle name="Normal 4 9 2 2 2 4 2" xfId="16440" xr:uid="{00000000-0005-0000-0000-0000A4180000}"/>
    <cellStyle name="Normal 4 9 2 2 2 5" xfId="13296" xr:uid="{00000000-0005-0000-0000-0000A5180000}"/>
    <cellStyle name="Normal 4 9 2 2 2 5 2" xfId="21333" xr:uid="{00000000-0005-0000-0000-0000A5180000}"/>
    <cellStyle name="Normal 4 9 2 2 2 6" xfId="6752" xr:uid="{00000000-0005-0000-0000-0000A1180000}"/>
    <cellStyle name="Normal 4 9 2 2 2 7" xfId="14832" xr:uid="{00000000-0005-0000-0000-0000A1180000}"/>
    <cellStyle name="Normal 4 9 2 2 3" xfId="2375" xr:uid="{00000000-0005-0000-0000-00006F0F0000}"/>
    <cellStyle name="Normal 4 9 2 2 3 2" xfId="4025" xr:uid="{00000000-0005-0000-0000-0000700F0000}"/>
    <cellStyle name="Normal 4 9 2 2 3 2 2" xfId="10484" xr:uid="{00000000-0005-0000-0000-0000A7180000}"/>
    <cellStyle name="Normal 4 9 2 2 3 2 3" xfId="18562" xr:uid="{00000000-0005-0000-0000-0000A7180000}"/>
    <cellStyle name="Normal 4 9 2 2 3 3" xfId="5688" xr:uid="{00000000-0005-0000-0000-0000710F0000}"/>
    <cellStyle name="Normal 4 9 2 2 3 3 2" xfId="12075" xr:uid="{00000000-0005-0000-0000-0000A8180000}"/>
    <cellStyle name="Normal 4 9 2 2 3 3 3" xfId="20153" xr:uid="{00000000-0005-0000-0000-0000A8180000}"/>
    <cellStyle name="Normal 4 9 2 2 3 4" xfId="8889" xr:uid="{00000000-0005-0000-0000-0000A9180000}"/>
    <cellStyle name="Normal 4 9 2 2 3 4 2" xfId="16967" xr:uid="{00000000-0005-0000-0000-0000A9180000}"/>
    <cellStyle name="Normal 4 9 2 2 3 5" xfId="7279" xr:uid="{00000000-0005-0000-0000-0000A6180000}"/>
    <cellStyle name="Normal 4 9 2 2 3 6" xfId="15359" xr:uid="{00000000-0005-0000-0000-0000A6180000}"/>
    <cellStyle name="Normal 4 9 2 2 4" xfId="2941" xr:uid="{00000000-0005-0000-0000-0000720F0000}"/>
    <cellStyle name="Normal 4 9 2 2 4 2" xfId="9430" xr:uid="{00000000-0005-0000-0000-0000AA180000}"/>
    <cellStyle name="Normal 4 9 2 2 4 3" xfId="17508" xr:uid="{00000000-0005-0000-0000-0000AA180000}"/>
    <cellStyle name="Normal 4 9 2 2 5" xfId="4634" xr:uid="{00000000-0005-0000-0000-0000730F0000}"/>
    <cellStyle name="Normal 4 9 2 2 5 2" xfId="11021" xr:uid="{00000000-0005-0000-0000-0000AB180000}"/>
    <cellStyle name="Normal 4 9 2 2 5 3" xfId="19099" xr:uid="{00000000-0005-0000-0000-0000AB180000}"/>
    <cellStyle name="Normal 4 9 2 2 6" xfId="7835" xr:uid="{00000000-0005-0000-0000-0000AC180000}"/>
    <cellStyle name="Normal 4 9 2 2 6 2" xfId="15913" xr:uid="{00000000-0005-0000-0000-0000AC180000}"/>
    <cellStyle name="Normal 4 9 2 2 7" xfId="12589" xr:uid="{00000000-0005-0000-0000-0000AD180000}"/>
    <cellStyle name="Normal 4 9 2 2 7 2" xfId="20657" xr:uid="{00000000-0005-0000-0000-0000AD180000}"/>
    <cellStyle name="Normal 4 9 2 2 8" xfId="6225" xr:uid="{00000000-0005-0000-0000-0000A0180000}"/>
    <cellStyle name="Normal 4 9 2 2 9" xfId="14305" xr:uid="{00000000-0005-0000-0000-0000A0180000}"/>
    <cellStyle name="Normal 4 9 2 3" xfId="1546" xr:uid="{00000000-0005-0000-0000-0000740F0000}"/>
    <cellStyle name="Normal 4 9 2 3 2" xfId="3195" xr:uid="{00000000-0005-0000-0000-0000750F0000}"/>
    <cellStyle name="Normal 4 9 2 3 2 2" xfId="9654" xr:uid="{00000000-0005-0000-0000-0000AF180000}"/>
    <cellStyle name="Normal 4 9 2 3 2 3" xfId="17732" xr:uid="{00000000-0005-0000-0000-0000AF180000}"/>
    <cellStyle name="Normal 4 9 2 3 3" xfId="4858" xr:uid="{00000000-0005-0000-0000-0000760F0000}"/>
    <cellStyle name="Normal 4 9 2 3 3 2" xfId="11245" xr:uid="{00000000-0005-0000-0000-0000B0180000}"/>
    <cellStyle name="Normal 4 9 2 3 3 3" xfId="19323" xr:uid="{00000000-0005-0000-0000-0000B0180000}"/>
    <cellStyle name="Normal 4 9 2 3 4" xfId="8059" xr:uid="{00000000-0005-0000-0000-0000B1180000}"/>
    <cellStyle name="Normal 4 9 2 3 4 2" xfId="16137" xr:uid="{00000000-0005-0000-0000-0000B1180000}"/>
    <cellStyle name="Normal 4 9 2 3 5" xfId="13297" xr:uid="{00000000-0005-0000-0000-0000B2180000}"/>
    <cellStyle name="Normal 4 9 2 3 5 2" xfId="21334" xr:uid="{00000000-0005-0000-0000-0000B2180000}"/>
    <cellStyle name="Normal 4 9 2 3 6" xfId="6449" xr:uid="{00000000-0005-0000-0000-0000AE180000}"/>
    <cellStyle name="Normal 4 9 2 3 7" xfId="14529" xr:uid="{00000000-0005-0000-0000-0000AE180000}"/>
    <cellStyle name="Normal 4 9 2 4" xfId="2072" xr:uid="{00000000-0005-0000-0000-0000770F0000}"/>
    <cellStyle name="Normal 4 9 2 4 2" xfId="3722" xr:uid="{00000000-0005-0000-0000-0000780F0000}"/>
    <cellStyle name="Normal 4 9 2 4 2 2" xfId="10181" xr:uid="{00000000-0005-0000-0000-0000B4180000}"/>
    <cellStyle name="Normal 4 9 2 4 2 3" xfId="18259" xr:uid="{00000000-0005-0000-0000-0000B4180000}"/>
    <cellStyle name="Normal 4 9 2 4 3" xfId="5385" xr:uid="{00000000-0005-0000-0000-0000790F0000}"/>
    <cellStyle name="Normal 4 9 2 4 3 2" xfId="11772" xr:uid="{00000000-0005-0000-0000-0000B5180000}"/>
    <cellStyle name="Normal 4 9 2 4 3 3" xfId="19850" xr:uid="{00000000-0005-0000-0000-0000B5180000}"/>
    <cellStyle name="Normal 4 9 2 4 4" xfId="8586" xr:uid="{00000000-0005-0000-0000-0000B6180000}"/>
    <cellStyle name="Normal 4 9 2 4 4 2" xfId="16664" xr:uid="{00000000-0005-0000-0000-0000B6180000}"/>
    <cellStyle name="Normal 4 9 2 4 5" xfId="13295" xr:uid="{00000000-0005-0000-0000-0000B7180000}"/>
    <cellStyle name="Normal 4 9 2 4 5 2" xfId="21332" xr:uid="{00000000-0005-0000-0000-0000B7180000}"/>
    <cellStyle name="Normal 4 9 2 4 6" xfId="6976" xr:uid="{00000000-0005-0000-0000-0000B3180000}"/>
    <cellStyle name="Normal 4 9 2 4 7" xfId="15056" xr:uid="{00000000-0005-0000-0000-0000B3180000}"/>
    <cellStyle name="Normal 4 9 2 5" xfId="2613" xr:uid="{00000000-0005-0000-0000-00007A0F0000}"/>
    <cellStyle name="Normal 4 9 2 5 2" xfId="9123" xr:uid="{00000000-0005-0000-0000-0000B8180000}"/>
    <cellStyle name="Normal 4 9 2 5 3" xfId="17201" xr:uid="{00000000-0005-0000-0000-0000B8180000}"/>
    <cellStyle name="Normal 4 9 2 6" xfId="4331" xr:uid="{00000000-0005-0000-0000-00007B0F0000}"/>
    <cellStyle name="Normal 4 9 2 6 2" xfId="10718" xr:uid="{00000000-0005-0000-0000-0000B9180000}"/>
    <cellStyle name="Normal 4 9 2 6 3" xfId="18796" xr:uid="{00000000-0005-0000-0000-0000B9180000}"/>
    <cellStyle name="Normal 4 9 2 7" xfId="7532" xr:uid="{00000000-0005-0000-0000-0000BA180000}"/>
    <cellStyle name="Normal 4 9 2 7 2" xfId="15610" xr:uid="{00000000-0005-0000-0000-0000BA180000}"/>
    <cellStyle name="Normal 4 9 2 8" xfId="12315" xr:uid="{00000000-0005-0000-0000-0000BB180000}"/>
    <cellStyle name="Normal 4 9 2 8 2" xfId="20389" xr:uid="{00000000-0005-0000-0000-0000BB180000}"/>
    <cellStyle name="Normal 4 9 2 9" xfId="13707" xr:uid="{00000000-0005-0000-0000-0000BC180000}"/>
    <cellStyle name="Normal 4 9 2 9 2" xfId="21704" xr:uid="{00000000-0005-0000-0000-0000BC180000}"/>
    <cellStyle name="Normal 4 9 3" xfId="1056" xr:uid="{00000000-0005-0000-0000-00007C0F0000}"/>
    <cellStyle name="Normal 4 9 3 2" xfId="1718" xr:uid="{00000000-0005-0000-0000-00007D0F0000}"/>
    <cellStyle name="Normal 4 9 3 2 2" xfId="3368" xr:uid="{00000000-0005-0000-0000-00007E0F0000}"/>
    <cellStyle name="Normal 4 9 3 2 2 2" xfId="9827" xr:uid="{00000000-0005-0000-0000-0000BF180000}"/>
    <cellStyle name="Normal 4 9 3 2 2 3" xfId="17905" xr:uid="{00000000-0005-0000-0000-0000BF180000}"/>
    <cellStyle name="Normal 4 9 3 2 3" xfId="5031" xr:uid="{00000000-0005-0000-0000-00007F0F0000}"/>
    <cellStyle name="Normal 4 9 3 2 3 2" xfId="11418" xr:uid="{00000000-0005-0000-0000-0000C0180000}"/>
    <cellStyle name="Normal 4 9 3 2 3 3" xfId="19496" xr:uid="{00000000-0005-0000-0000-0000C0180000}"/>
    <cellStyle name="Normal 4 9 3 2 4" xfId="8232" xr:uid="{00000000-0005-0000-0000-0000C1180000}"/>
    <cellStyle name="Normal 4 9 3 2 4 2" xfId="16310" xr:uid="{00000000-0005-0000-0000-0000C1180000}"/>
    <cellStyle name="Normal 4 9 3 2 5" xfId="13298" xr:uid="{00000000-0005-0000-0000-0000C2180000}"/>
    <cellStyle name="Normal 4 9 3 2 5 2" xfId="21335" xr:uid="{00000000-0005-0000-0000-0000C2180000}"/>
    <cellStyle name="Normal 4 9 3 2 6" xfId="6622" xr:uid="{00000000-0005-0000-0000-0000BE180000}"/>
    <cellStyle name="Normal 4 9 3 2 7" xfId="14702" xr:uid="{00000000-0005-0000-0000-0000BE180000}"/>
    <cellStyle name="Normal 4 9 3 3" xfId="2245" xr:uid="{00000000-0005-0000-0000-0000800F0000}"/>
    <cellStyle name="Normal 4 9 3 3 2" xfId="3895" xr:uid="{00000000-0005-0000-0000-0000810F0000}"/>
    <cellStyle name="Normal 4 9 3 3 2 2" xfId="10354" xr:uid="{00000000-0005-0000-0000-0000C4180000}"/>
    <cellStyle name="Normal 4 9 3 3 2 3" xfId="18432" xr:uid="{00000000-0005-0000-0000-0000C4180000}"/>
    <cellStyle name="Normal 4 9 3 3 3" xfId="5558" xr:uid="{00000000-0005-0000-0000-0000820F0000}"/>
    <cellStyle name="Normal 4 9 3 3 3 2" xfId="11945" xr:uid="{00000000-0005-0000-0000-0000C5180000}"/>
    <cellStyle name="Normal 4 9 3 3 3 3" xfId="20023" xr:uid="{00000000-0005-0000-0000-0000C5180000}"/>
    <cellStyle name="Normal 4 9 3 3 4" xfId="8759" xr:uid="{00000000-0005-0000-0000-0000C6180000}"/>
    <cellStyle name="Normal 4 9 3 3 4 2" xfId="16837" xr:uid="{00000000-0005-0000-0000-0000C6180000}"/>
    <cellStyle name="Normal 4 9 3 3 5" xfId="7149" xr:uid="{00000000-0005-0000-0000-0000C3180000}"/>
    <cellStyle name="Normal 4 9 3 3 6" xfId="15229" xr:uid="{00000000-0005-0000-0000-0000C3180000}"/>
    <cellStyle name="Normal 4 9 3 4" xfId="2819" xr:uid="{00000000-0005-0000-0000-0000830F0000}"/>
    <cellStyle name="Normal 4 9 3 4 2" xfId="9308" xr:uid="{00000000-0005-0000-0000-0000C7180000}"/>
    <cellStyle name="Normal 4 9 3 4 3" xfId="17386" xr:uid="{00000000-0005-0000-0000-0000C7180000}"/>
    <cellStyle name="Normal 4 9 3 5" xfId="4504" xr:uid="{00000000-0005-0000-0000-0000840F0000}"/>
    <cellStyle name="Normal 4 9 3 5 2" xfId="10891" xr:uid="{00000000-0005-0000-0000-0000C8180000}"/>
    <cellStyle name="Normal 4 9 3 5 3" xfId="18969" xr:uid="{00000000-0005-0000-0000-0000C8180000}"/>
    <cellStyle name="Normal 4 9 3 6" xfId="7705" xr:uid="{00000000-0005-0000-0000-0000C9180000}"/>
    <cellStyle name="Normal 4 9 3 6 2" xfId="15783" xr:uid="{00000000-0005-0000-0000-0000C9180000}"/>
    <cellStyle name="Normal 4 9 3 7" xfId="12588" xr:uid="{00000000-0005-0000-0000-0000CA180000}"/>
    <cellStyle name="Normal 4 9 3 7 2" xfId="20656" xr:uid="{00000000-0005-0000-0000-0000CA180000}"/>
    <cellStyle name="Normal 4 9 3 8" xfId="6095" xr:uid="{00000000-0005-0000-0000-0000BD180000}"/>
    <cellStyle name="Normal 4 9 3 9" xfId="14175" xr:uid="{00000000-0005-0000-0000-0000BD180000}"/>
    <cellStyle name="Normal 4 9 4" xfId="1470" xr:uid="{00000000-0005-0000-0000-0000850F0000}"/>
    <cellStyle name="Normal 4 9 4 2" xfId="3119" xr:uid="{00000000-0005-0000-0000-0000860F0000}"/>
    <cellStyle name="Normal 4 9 4 2 2" xfId="9578" xr:uid="{00000000-0005-0000-0000-0000CC180000}"/>
    <cellStyle name="Normal 4 9 4 2 3" xfId="17656" xr:uid="{00000000-0005-0000-0000-0000CC180000}"/>
    <cellStyle name="Normal 4 9 4 3" xfId="4782" xr:uid="{00000000-0005-0000-0000-0000870F0000}"/>
    <cellStyle name="Normal 4 9 4 3 2" xfId="11169" xr:uid="{00000000-0005-0000-0000-0000CD180000}"/>
    <cellStyle name="Normal 4 9 4 3 3" xfId="19247" xr:uid="{00000000-0005-0000-0000-0000CD180000}"/>
    <cellStyle name="Normal 4 9 4 4" xfId="7983" xr:uid="{00000000-0005-0000-0000-0000CE180000}"/>
    <cellStyle name="Normal 4 9 4 4 2" xfId="16061" xr:uid="{00000000-0005-0000-0000-0000CE180000}"/>
    <cellStyle name="Normal 4 9 4 5" xfId="13299" xr:uid="{00000000-0005-0000-0000-0000CF180000}"/>
    <cellStyle name="Normal 4 9 4 5 2" xfId="21336" xr:uid="{00000000-0005-0000-0000-0000CF180000}"/>
    <cellStyle name="Normal 4 9 4 6" xfId="6373" xr:uid="{00000000-0005-0000-0000-0000CB180000}"/>
    <cellStyle name="Normal 4 9 4 7" xfId="14453" xr:uid="{00000000-0005-0000-0000-0000CB180000}"/>
    <cellStyle name="Normal 4 9 5" xfId="1996" xr:uid="{00000000-0005-0000-0000-0000880F0000}"/>
    <cellStyle name="Normal 4 9 5 2" xfId="3646" xr:uid="{00000000-0005-0000-0000-0000890F0000}"/>
    <cellStyle name="Normal 4 9 5 2 2" xfId="10105" xr:uid="{00000000-0005-0000-0000-0000D1180000}"/>
    <cellStyle name="Normal 4 9 5 2 3" xfId="18183" xr:uid="{00000000-0005-0000-0000-0000D1180000}"/>
    <cellStyle name="Normal 4 9 5 3" xfId="5309" xr:uid="{00000000-0005-0000-0000-00008A0F0000}"/>
    <cellStyle name="Normal 4 9 5 3 2" xfId="11696" xr:uid="{00000000-0005-0000-0000-0000D2180000}"/>
    <cellStyle name="Normal 4 9 5 3 3" xfId="19774" xr:uid="{00000000-0005-0000-0000-0000D2180000}"/>
    <cellStyle name="Normal 4 9 5 4" xfId="8510" xr:uid="{00000000-0005-0000-0000-0000D3180000}"/>
    <cellStyle name="Normal 4 9 5 4 2" xfId="16588" xr:uid="{00000000-0005-0000-0000-0000D3180000}"/>
    <cellStyle name="Normal 4 9 5 5" xfId="12778" xr:uid="{00000000-0005-0000-0000-0000D4180000}"/>
    <cellStyle name="Normal 4 9 5 5 2" xfId="20839" xr:uid="{00000000-0005-0000-0000-0000D4180000}"/>
    <cellStyle name="Normal 4 9 5 6" xfId="6900" xr:uid="{00000000-0005-0000-0000-0000D0180000}"/>
    <cellStyle name="Normal 4 9 5 7" xfId="14980" xr:uid="{00000000-0005-0000-0000-0000D0180000}"/>
    <cellStyle name="Normal 4 9 6" xfId="2612" xr:uid="{00000000-0005-0000-0000-00008B0F0000}"/>
    <cellStyle name="Normal 4 9 6 2" xfId="9122" xr:uid="{00000000-0005-0000-0000-0000D5180000}"/>
    <cellStyle name="Normal 4 9 6 3" xfId="17200" xr:uid="{00000000-0005-0000-0000-0000D5180000}"/>
    <cellStyle name="Normal 4 9 7" xfId="4255" xr:uid="{00000000-0005-0000-0000-00008C0F0000}"/>
    <cellStyle name="Normal 4 9 7 2" xfId="10642" xr:uid="{00000000-0005-0000-0000-0000D6180000}"/>
    <cellStyle name="Normal 4 9 7 3" xfId="18720" xr:uid="{00000000-0005-0000-0000-0000D6180000}"/>
    <cellStyle name="Normal 4 9 8" xfId="7456" xr:uid="{00000000-0005-0000-0000-0000D7180000}"/>
    <cellStyle name="Normal 4 9 8 2" xfId="15534" xr:uid="{00000000-0005-0000-0000-0000D7180000}"/>
    <cellStyle name="Normal 4 9 9" xfId="12314" xr:uid="{00000000-0005-0000-0000-0000D8180000}"/>
    <cellStyle name="Normal 4 9 9 2" xfId="20388" xr:uid="{00000000-0005-0000-0000-0000D8180000}"/>
    <cellStyle name="Normal 5" xfId="610" xr:uid="{00000000-0005-0000-0000-000062020000}"/>
    <cellStyle name="Normal 5 2" xfId="611" xr:uid="{00000000-0005-0000-0000-000063020000}"/>
    <cellStyle name="Normal 5 2 2" xfId="612" xr:uid="{00000000-0005-0000-0000-000064020000}"/>
    <cellStyle name="Normal 5 2 2 2" xfId="613" xr:uid="{00000000-0005-0000-0000-000065020000}"/>
    <cellStyle name="Normal 5 2 2 3" xfId="614" xr:uid="{00000000-0005-0000-0000-000066020000}"/>
    <cellStyle name="Normal 5 2 2 3 2" xfId="615" xr:uid="{00000000-0005-0000-0000-000067020000}"/>
    <cellStyle name="Normal 5 2 2 3 3" xfId="616" xr:uid="{00000000-0005-0000-0000-000068020000}"/>
    <cellStyle name="Normal 5 2 2 3 3 2" xfId="617" xr:uid="{00000000-0005-0000-0000-000069020000}"/>
    <cellStyle name="Normal 5 2 2 3 3 2 2" xfId="618" xr:uid="{00000000-0005-0000-0000-00006A020000}"/>
    <cellStyle name="Normal 5 2 2 3 3 2 3" xfId="619" xr:uid="{00000000-0005-0000-0000-00006B020000}"/>
    <cellStyle name="Normal 5 2 2 3 3 2 3 2" xfId="620" xr:uid="{00000000-0005-0000-0000-00006C020000}"/>
    <cellStyle name="Normal 5 2 2 3 3 2 3 2 2" xfId="1332" xr:uid="{00000000-0005-0000-0000-0000980F0000}"/>
    <cellStyle name="Normal 5 2 2 3 3 2 3 2 3" xfId="2968" xr:uid="{00000000-0005-0000-0000-0000990F0000}"/>
    <cellStyle name="Normal 5 2 2 3 3 2 3 2 3 2" xfId="4104" xr:uid="{00000000-0005-0000-0000-00009A0F0000}"/>
    <cellStyle name="Normal 5 2 2 3 3 2 3 2 4" xfId="1238" xr:uid="{00000000-0005-0000-0000-0000970F0000}"/>
    <cellStyle name="Normal 5 2 2 3 3 2 3 3" xfId="1216" xr:uid="{00000000-0005-0000-0000-00009B0F0000}"/>
    <cellStyle name="Normal 5 2 2 3 3 2 3 4" xfId="12779" xr:uid="{00000000-0005-0000-0000-0000E8180000}"/>
    <cellStyle name="Normal 5 2 2 3 3 2 3 4 2" xfId="13475" xr:uid="{00000000-0005-0000-0000-0000E9180000}"/>
    <cellStyle name="Normal 5 2 2 3 3 2 4" xfId="621" xr:uid="{00000000-0005-0000-0000-00006D020000}"/>
    <cellStyle name="Normal 5 2 2 3 3 2 4 2" xfId="4083" xr:uid="{00000000-0005-0000-0000-00009D0F0000}"/>
    <cellStyle name="Normal 5 2 2 3 3 3" xfId="622" xr:uid="{00000000-0005-0000-0000-00006E020000}"/>
    <cellStyle name="Normal 5 2 2 3 3 4" xfId="623" xr:uid="{00000000-0005-0000-0000-00006F020000}"/>
    <cellStyle name="Normal 5 2 2 3 3 4 2" xfId="624" xr:uid="{00000000-0005-0000-0000-000070020000}"/>
    <cellStyle name="Normal 5 2 2 3 3 4 2 2" xfId="625" xr:uid="{00000000-0005-0000-0000-000071020000}"/>
    <cellStyle name="Normal 5 2 2 3 3 4 2 2 2" xfId="2969" xr:uid="{00000000-0005-0000-0000-0000A20F0000}"/>
    <cellStyle name="Normal 5 2 2 3 3 4 2 2 2 2" xfId="4070" xr:uid="{00000000-0005-0000-0000-0000A30F0000}"/>
    <cellStyle name="Normal 5 2 2 3 3 4 2 2 3" xfId="2614" xr:uid="{00000000-0005-0000-0000-0000A40F0000}"/>
    <cellStyle name="Normal 5 2 2 3 3 4 2 2 4" xfId="1239" xr:uid="{00000000-0005-0000-0000-0000A10F0000}"/>
    <cellStyle name="Normal 5 2 2 3 3 4 2 3" xfId="626" xr:uid="{00000000-0005-0000-0000-000072020000}"/>
    <cellStyle name="Normal 5 2 2 3 3 4 2 3 2" xfId="627" xr:uid="{00000000-0005-0000-0000-000073020000}"/>
    <cellStyle name="Normal 5 2 2 3 3 4 2 3 3" xfId="628" xr:uid="{00000000-0005-0000-0000-000074020000}"/>
    <cellStyle name="Normal 5 2 2 3 3 4 2 3 4" xfId="2615" xr:uid="{00000000-0005-0000-0000-0000A80F0000}"/>
    <cellStyle name="Normal 5 2 2 3 3 4 2 3 4 2" xfId="4071" xr:uid="{00000000-0005-0000-0000-0000A90F0000}"/>
    <cellStyle name="Normal 5 2 2 3 3 4 3" xfId="1058" xr:uid="{00000000-0005-0000-0000-0000AA0F0000}"/>
    <cellStyle name="Normal 5 2 2 3 3 4 4" xfId="12780" xr:uid="{00000000-0005-0000-0000-0000F9180000}"/>
    <cellStyle name="Normal 5 2 2 3 3 4 4 2" xfId="13476" xr:uid="{00000000-0005-0000-0000-0000FA180000}"/>
    <cellStyle name="Normal 5 2 2 3 3 5" xfId="1057" xr:uid="{00000000-0005-0000-0000-0000AB0F0000}"/>
    <cellStyle name="Normal 5 2 2 3 3 5 2" xfId="4075" xr:uid="{00000000-0005-0000-0000-0000AC0F0000}"/>
    <cellStyle name="Normal 5 2 2 3 4" xfId="629" xr:uid="{00000000-0005-0000-0000-000075020000}"/>
    <cellStyle name="Normal 5 2 2 3 4 2" xfId="630" xr:uid="{00000000-0005-0000-0000-000076020000}"/>
    <cellStyle name="Normal 5 2 2 3 4 3" xfId="631" xr:uid="{00000000-0005-0000-0000-000077020000}"/>
    <cellStyle name="Normal 5 2 2 3 4 3 2" xfId="632" xr:uid="{00000000-0005-0000-0000-000078020000}"/>
    <cellStyle name="Normal 5 2 2 3 4 3 2 2" xfId="1333" xr:uid="{00000000-0005-0000-0000-0000B10F0000}"/>
    <cellStyle name="Normal 5 2 2 3 4 3 2 3" xfId="2970" xr:uid="{00000000-0005-0000-0000-0000B20F0000}"/>
    <cellStyle name="Normal 5 2 2 3 4 3 2 3 2" xfId="4094" xr:uid="{00000000-0005-0000-0000-0000B30F0000}"/>
    <cellStyle name="Normal 5 2 2 3 4 3 2 4" xfId="1240" xr:uid="{00000000-0005-0000-0000-0000B00F0000}"/>
    <cellStyle name="Normal 5 2 2 3 4 3 3" xfId="1217" xr:uid="{00000000-0005-0000-0000-0000B40F0000}"/>
    <cellStyle name="Normal 5 2 2 3 4 3 4" xfId="12781" xr:uid="{00000000-0005-0000-0000-000005190000}"/>
    <cellStyle name="Normal 5 2 2 3 4 3 4 2" xfId="13477" xr:uid="{00000000-0005-0000-0000-000006190000}"/>
    <cellStyle name="Normal 5 2 2 3 4 4" xfId="928" xr:uid="{00000000-0005-0000-0000-0000B50F0000}"/>
    <cellStyle name="Normal 5 2 2 3 4 4 2" xfId="4096" xr:uid="{00000000-0005-0000-0000-0000B60F0000}"/>
    <cellStyle name="Normal 5 2 2 4" xfId="633" xr:uid="{00000000-0005-0000-0000-000079020000}"/>
    <cellStyle name="Normal 5 2 2 4 2" xfId="634" xr:uid="{00000000-0005-0000-0000-00007A020000}"/>
    <cellStyle name="Normal 5 2 2 4 3" xfId="635" xr:uid="{00000000-0005-0000-0000-00007B020000}"/>
    <cellStyle name="Normal 5 2 2 4 3 2" xfId="636" xr:uid="{00000000-0005-0000-0000-00007C020000}"/>
    <cellStyle name="Normal 5 2 2 4 3 2 2" xfId="1334" xr:uid="{00000000-0005-0000-0000-0000BB0F0000}"/>
    <cellStyle name="Normal 5 2 2 4 3 2 3" xfId="2971" xr:uid="{00000000-0005-0000-0000-0000BC0F0000}"/>
    <cellStyle name="Normal 5 2 2 4 3 2 3 2" xfId="4123" xr:uid="{00000000-0005-0000-0000-0000BD0F0000}"/>
    <cellStyle name="Normal 5 2 2 4 3 2 4" xfId="1241" xr:uid="{00000000-0005-0000-0000-0000BA0F0000}"/>
    <cellStyle name="Normal 5 2 2 4 3 3" xfId="1218" xr:uid="{00000000-0005-0000-0000-0000BE0F0000}"/>
    <cellStyle name="Normal 5 2 2 4 3 4" xfId="12782" xr:uid="{00000000-0005-0000-0000-000011190000}"/>
    <cellStyle name="Normal 5 2 2 4 3 4 2" xfId="13478" xr:uid="{00000000-0005-0000-0000-000012190000}"/>
    <cellStyle name="Normal 5 2 2 4 4" xfId="929" xr:uid="{00000000-0005-0000-0000-0000BF0F0000}"/>
    <cellStyle name="Normal 5 2 2 4 4 2" xfId="4088" xr:uid="{00000000-0005-0000-0000-0000C00F0000}"/>
    <cellStyle name="Normal 5 2 3" xfId="637" xr:uid="{00000000-0005-0000-0000-00007D020000}"/>
    <cellStyle name="Normal 5 2 3 2" xfId="638" xr:uid="{00000000-0005-0000-0000-00007E020000}"/>
    <cellStyle name="Normal 5 2 3 3" xfId="639" xr:uid="{00000000-0005-0000-0000-00007F020000}"/>
    <cellStyle name="Normal 5 2 3 4" xfId="640" xr:uid="{00000000-0005-0000-0000-000080020000}"/>
    <cellStyle name="Normal 5 2 4" xfId="641" xr:uid="{00000000-0005-0000-0000-000081020000}"/>
    <cellStyle name="Normal 5 2 4 2" xfId="642" xr:uid="{00000000-0005-0000-0000-000082020000}"/>
    <cellStyle name="Normal 5 2 4 3" xfId="643" xr:uid="{00000000-0005-0000-0000-000083020000}"/>
    <cellStyle name="Normal 5 2 4 3 2" xfId="644" xr:uid="{00000000-0005-0000-0000-000084020000}"/>
    <cellStyle name="Normal 5 2 4 3 2 2" xfId="645" xr:uid="{00000000-0005-0000-0000-000085020000}"/>
    <cellStyle name="Normal 5 2 4 3 2 3" xfId="646" xr:uid="{00000000-0005-0000-0000-000086020000}"/>
    <cellStyle name="Normal 5 2 4 3 2 3 2" xfId="647" xr:uid="{00000000-0005-0000-0000-000087020000}"/>
    <cellStyle name="Normal 5 2 4 3 2 3 2 2" xfId="1335" xr:uid="{00000000-0005-0000-0000-0000CC0F0000}"/>
    <cellStyle name="Normal 5 2 4 3 2 3 2 3" xfId="2972" xr:uid="{00000000-0005-0000-0000-0000CD0F0000}"/>
    <cellStyle name="Normal 5 2 4 3 2 3 2 3 2" xfId="4086" xr:uid="{00000000-0005-0000-0000-0000CE0F0000}"/>
    <cellStyle name="Normal 5 2 4 3 2 3 2 4" xfId="1242" xr:uid="{00000000-0005-0000-0000-0000CB0F0000}"/>
    <cellStyle name="Normal 5 2 4 3 2 3 3" xfId="1219" xr:uid="{00000000-0005-0000-0000-0000CF0F0000}"/>
    <cellStyle name="Normal 5 2 4 3 2 3 4" xfId="12783" xr:uid="{00000000-0005-0000-0000-000024190000}"/>
    <cellStyle name="Normal 5 2 4 3 2 3 4 2" xfId="13479" xr:uid="{00000000-0005-0000-0000-000025190000}"/>
    <cellStyle name="Normal 5 2 4 3 2 4" xfId="648" xr:uid="{00000000-0005-0000-0000-000088020000}"/>
    <cellStyle name="Normal 5 2 4 3 2 4 2" xfId="4076" xr:uid="{00000000-0005-0000-0000-0000D10F0000}"/>
    <cellStyle name="Normal 5 2 4 3 3" xfId="649" xr:uid="{00000000-0005-0000-0000-000089020000}"/>
    <cellStyle name="Normal 5 2 4 3 4" xfId="650" xr:uid="{00000000-0005-0000-0000-00008A020000}"/>
    <cellStyle name="Normal 5 2 4 3 4 2" xfId="651" xr:uid="{00000000-0005-0000-0000-00008B020000}"/>
    <cellStyle name="Normal 5 2 4 3 4 2 2" xfId="652" xr:uid="{00000000-0005-0000-0000-00008C020000}"/>
    <cellStyle name="Normal 5 2 4 3 4 2 2 2" xfId="2973" xr:uid="{00000000-0005-0000-0000-0000D60F0000}"/>
    <cellStyle name="Normal 5 2 4 3 4 2 2 2 2" xfId="4110" xr:uid="{00000000-0005-0000-0000-0000D70F0000}"/>
    <cellStyle name="Normal 5 2 4 3 4 2 2 3" xfId="2616" xr:uid="{00000000-0005-0000-0000-0000D80F0000}"/>
    <cellStyle name="Normal 5 2 4 3 4 2 2 4" xfId="1243" xr:uid="{00000000-0005-0000-0000-0000D50F0000}"/>
    <cellStyle name="Normal 5 2 4 3 4 2 3" xfId="653" xr:uid="{00000000-0005-0000-0000-00008D020000}"/>
    <cellStyle name="Normal 5 2 4 3 4 2 3 2" xfId="654" xr:uid="{00000000-0005-0000-0000-00008E020000}"/>
    <cellStyle name="Normal 5 2 4 3 4 2 3 3" xfId="655" xr:uid="{00000000-0005-0000-0000-00008F020000}"/>
    <cellStyle name="Normal 5 2 4 3 4 2 3 4" xfId="2617" xr:uid="{00000000-0005-0000-0000-0000DC0F0000}"/>
    <cellStyle name="Normal 5 2 4 3 4 2 3 4 2" xfId="4105" xr:uid="{00000000-0005-0000-0000-0000DD0F0000}"/>
    <cellStyle name="Normal 5 2 4 3 4 3" xfId="1060" xr:uid="{00000000-0005-0000-0000-0000DE0F0000}"/>
    <cellStyle name="Normal 5 2 4 3 4 4" xfId="12784" xr:uid="{00000000-0005-0000-0000-000035190000}"/>
    <cellStyle name="Normal 5 2 4 3 4 4 2" xfId="13480" xr:uid="{00000000-0005-0000-0000-000036190000}"/>
    <cellStyle name="Normal 5 2 4 3 5" xfId="1059" xr:uid="{00000000-0005-0000-0000-0000DF0F0000}"/>
    <cellStyle name="Normal 5 2 4 3 5 2" xfId="4119" xr:uid="{00000000-0005-0000-0000-0000E00F0000}"/>
    <cellStyle name="Normal 5 2 4 4" xfId="656" xr:uid="{00000000-0005-0000-0000-000090020000}"/>
    <cellStyle name="Normal 5 2 4 4 2" xfId="657" xr:uid="{00000000-0005-0000-0000-000091020000}"/>
    <cellStyle name="Normal 5 2 4 4 3" xfId="658" xr:uid="{00000000-0005-0000-0000-000092020000}"/>
    <cellStyle name="Normal 5 2 4 4 3 2" xfId="659" xr:uid="{00000000-0005-0000-0000-000093020000}"/>
    <cellStyle name="Normal 5 2 4 4 3 2 2" xfId="1336" xr:uid="{00000000-0005-0000-0000-0000E50F0000}"/>
    <cellStyle name="Normal 5 2 4 4 3 2 3" xfId="2974" xr:uid="{00000000-0005-0000-0000-0000E60F0000}"/>
    <cellStyle name="Normal 5 2 4 4 3 2 3 2" xfId="4074" xr:uid="{00000000-0005-0000-0000-0000E70F0000}"/>
    <cellStyle name="Normal 5 2 4 4 3 2 4" xfId="1244" xr:uid="{00000000-0005-0000-0000-0000E40F0000}"/>
    <cellStyle name="Normal 5 2 4 4 3 3" xfId="1220" xr:uid="{00000000-0005-0000-0000-0000E80F0000}"/>
    <cellStyle name="Normal 5 2 4 4 3 4" xfId="12785" xr:uid="{00000000-0005-0000-0000-000041190000}"/>
    <cellStyle name="Normal 5 2 4 4 3 4 2" xfId="13481" xr:uid="{00000000-0005-0000-0000-000042190000}"/>
    <cellStyle name="Normal 5 2 4 4 4" xfId="930" xr:uid="{00000000-0005-0000-0000-0000E90F0000}"/>
    <cellStyle name="Normal 5 2 4 4 4 2" xfId="4121" xr:uid="{00000000-0005-0000-0000-0000EA0F0000}"/>
    <cellStyle name="Normal 5 2 5" xfId="660" xr:uid="{00000000-0005-0000-0000-000094020000}"/>
    <cellStyle name="Normal 5 2 6" xfId="661" xr:uid="{00000000-0005-0000-0000-000095020000}"/>
    <cellStyle name="Normal 5 2 6 2" xfId="662" xr:uid="{00000000-0005-0000-0000-000096020000}"/>
    <cellStyle name="Normal 5 2 6 3" xfId="663" xr:uid="{00000000-0005-0000-0000-000097020000}"/>
    <cellStyle name="Normal 5 2 6 3 2" xfId="664" xr:uid="{00000000-0005-0000-0000-000098020000}"/>
    <cellStyle name="Normal 5 2 6 3 2 2" xfId="1337" xr:uid="{00000000-0005-0000-0000-0000F00F0000}"/>
    <cellStyle name="Normal 5 2 6 3 2 3" xfId="2975" xr:uid="{00000000-0005-0000-0000-0000F10F0000}"/>
    <cellStyle name="Normal 5 2 6 3 2 3 2" xfId="4063" xr:uid="{00000000-0005-0000-0000-0000F20F0000}"/>
    <cellStyle name="Normal 5 2 6 3 2 4" xfId="1245" xr:uid="{00000000-0005-0000-0000-0000EF0F0000}"/>
    <cellStyle name="Normal 5 2 6 3 3" xfId="1221" xr:uid="{00000000-0005-0000-0000-0000F30F0000}"/>
    <cellStyle name="Normal 5 2 6 3 4" xfId="12786" xr:uid="{00000000-0005-0000-0000-00004E190000}"/>
    <cellStyle name="Normal 5 2 6 3 4 2" xfId="13482" xr:uid="{00000000-0005-0000-0000-00004F190000}"/>
    <cellStyle name="Normal 5 2 6 4" xfId="931" xr:uid="{00000000-0005-0000-0000-0000F40F0000}"/>
    <cellStyle name="Normal 5 2 6 4 2" xfId="4108" xr:uid="{00000000-0005-0000-0000-0000F50F0000}"/>
    <cellStyle name="Normal 5 2 7" xfId="665" xr:uid="{00000000-0005-0000-0000-000099020000}"/>
    <cellStyle name="Normal 5 2 7 2" xfId="896" xr:uid="{00000000-0005-0000-0000-0000F70F0000}"/>
    <cellStyle name="Normal 5 3" xfId="666" xr:uid="{00000000-0005-0000-0000-00009A020000}"/>
    <cellStyle name="Normal 5 3 2" xfId="667" xr:uid="{00000000-0005-0000-0000-00009B020000}"/>
    <cellStyle name="Normal 5 3 3" xfId="668" xr:uid="{00000000-0005-0000-0000-00009C020000}"/>
    <cellStyle name="Normal 5 3 3 2" xfId="669" xr:uid="{00000000-0005-0000-0000-00009D020000}"/>
    <cellStyle name="Normal 5 3 3 2 2" xfId="670" xr:uid="{00000000-0005-0000-0000-00009E020000}"/>
    <cellStyle name="Normal 5 3 3 2 3" xfId="671" xr:uid="{00000000-0005-0000-0000-00009F020000}"/>
    <cellStyle name="Normal 5 3 3 2 3 2" xfId="672" xr:uid="{00000000-0005-0000-0000-0000A0020000}"/>
    <cellStyle name="Normal 5 3 3 2 3 2 2" xfId="1338" xr:uid="{00000000-0005-0000-0000-0000FF0F0000}"/>
    <cellStyle name="Normal 5 3 3 2 3 2 3" xfId="2976" xr:uid="{00000000-0005-0000-0000-000000100000}"/>
    <cellStyle name="Normal 5 3 3 2 3 2 3 2" xfId="4093" xr:uid="{00000000-0005-0000-0000-000001100000}"/>
    <cellStyle name="Normal 5 3 3 2 3 2 4" xfId="1246" xr:uid="{00000000-0005-0000-0000-0000FE0F0000}"/>
    <cellStyle name="Normal 5 3 3 2 3 3" xfId="1222" xr:uid="{00000000-0005-0000-0000-000002100000}"/>
    <cellStyle name="Normal 5 3 3 2 3 4" xfId="12787" xr:uid="{00000000-0005-0000-0000-00005F190000}"/>
    <cellStyle name="Normal 5 3 3 2 3 4 2" xfId="13483" xr:uid="{00000000-0005-0000-0000-000060190000}"/>
    <cellStyle name="Normal 5 3 3 2 4" xfId="673" xr:uid="{00000000-0005-0000-0000-0000A1020000}"/>
    <cellStyle name="Normal 5 3 3 2 4 2" xfId="4101" xr:uid="{00000000-0005-0000-0000-000004100000}"/>
    <cellStyle name="Normal 5 3 3 3" xfId="674" xr:uid="{00000000-0005-0000-0000-0000A2020000}"/>
    <cellStyle name="Normal 5 3 3 4" xfId="675" xr:uid="{00000000-0005-0000-0000-0000A3020000}"/>
    <cellStyle name="Normal 5 3 3 4 2" xfId="676" xr:uid="{00000000-0005-0000-0000-0000A4020000}"/>
    <cellStyle name="Normal 5 3 3 4 2 2" xfId="677" xr:uid="{00000000-0005-0000-0000-0000A5020000}"/>
    <cellStyle name="Normal 5 3 3 4 2 2 2" xfId="2977" xr:uid="{00000000-0005-0000-0000-000009100000}"/>
    <cellStyle name="Normal 5 3 3 4 2 2 2 2" xfId="4122" xr:uid="{00000000-0005-0000-0000-00000A100000}"/>
    <cellStyle name="Normal 5 3 3 4 2 2 3" xfId="2618" xr:uid="{00000000-0005-0000-0000-00000B100000}"/>
    <cellStyle name="Normal 5 3 3 4 2 2 4" xfId="1247" xr:uid="{00000000-0005-0000-0000-000008100000}"/>
    <cellStyle name="Normal 5 3 3 4 2 3" xfId="678" xr:uid="{00000000-0005-0000-0000-0000A6020000}"/>
    <cellStyle name="Normal 5 3 3 4 2 3 2" xfId="679" xr:uid="{00000000-0005-0000-0000-0000A7020000}"/>
    <cellStyle name="Normal 5 3 3 4 2 3 3" xfId="680" xr:uid="{00000000-0005-0000-0000-0000A8020000}"/>
    <cellStyle name="Normal 5 3 3 4 2 3 4" xfId="2619" xr:uid="{00000000-0005-0000-0000-00000F100000}"/>
    <cellStyle name="Normal 5 3 3 4 2 3 4 2" xfId="4087" xr:uid="{00000000-0005-0000-0000-000010100000}"/>
    <cellStyle name="Normal 5 3 3 4 3" xfId="1061" xr:uid="{00000000-0005-0000-0000-000011100000}"/>
    <cellStyle name="Normal 5 3 3 4 4" xfId="932" xr:uid="{00000000-0005-0000-0000-000012100000}"/>
    <cellStyle name="Normal 5 3 3 4 4 2" xfId="4090" xr:uid="{00000000-0005-0000-0000-000013100000}"/>
    <cellStyle name="Normal 5 3 3 5" xfId="894" xr:uid="{00000000-0005-0000-0000-000014100000}"/>
    <cellStyle name="Normal 5 3 3 5 2" xfId="4072" xr:uid="{00000000-0005-0000-0000-000015100000}"/>
    <cellStyle name="Normal 5 3 4" xfId="681" xr:uid="{00000000-0005-0000-0000-0000A9020000}"/>
    <cellStyle name="Normal 5 3 4 2" xfId="682" xr:uid="{00000000-0005-0000-0000-0000AA020000}"/>
    <cellStyle name="Normal 5 3 4 3" xfId="683" xr:uid="{00000000-0005-0000-0000-0000AB020000}"/>
    <cellStyle name="Normal 5 3 4 3 2" xfId="684" xr:uid="{00000000-0005-0000-0000-0000AC020000}"/>
    <cellStyle name="Normal 5 3 4 3 2 2" xfId="1339" xr:uid="{00000000-0005-0000-0000-00001A100000}"/>
    <cellStyle name="Normal 5 3 4 3 2 3" xfId="2978" xr:uid="{00000000-0005-0000-0000-00001B100000}"/>
    <cellStyle name="Normal 5 3 4 3 2 3 2" xfId="4085" xr:uid="{00000000-0005-0000-0000-00001C100000}"/>
    <cellStyle name="Normal 5 3 4 3 2 4" xfId="1248" xr:uid="{00000000-0005-0000-0000-000019100000}"/>
    <cellStyle name="Normal 5 3 4 3 3" xfId="1223" xr:uid="{00000000-0005-0000-0000-00001D100000}"/>
    <cellStyle name="Normal 5 3 4 3 4" xfId="12788" xr:uid="{00000000-0005-0000-0000-00007C190000}"/>
    <cellStyle name="Normal 5 3 4 3 4 2" xfId="13484" xr:uid="{00000000-0005-0000-0000-00007D190000}"/>
    <cellStyle name="Normal 5 3 4 4" xfId="933" xr:uid="{00000000-0005-0000-0000-00001E100000}"/>
    <cellStyle name="Normal 5 3 4 4 2" xfId="4114" xr:uid="{00000000-0005-0000-0000-00001F100000}"/>
    <cellStyle name="Normal 5 4" xfId="685" xr:uid="{00000000-0005-0000-0000-0000AD020000}"/>
    <cellStyle name="Normal 5 4 2" xfId="686" xr:uid="{00000000-0005-0000-0000-0000AE020000}"/>
    <cellStyle name="Normal 5 5" xfId="687" xr:uid="{00000000-0005-0000-0000-0000AF020000}"/>
    <cellStyle name="Normal 5 5 10" xfId="688" xr:uid="{00000000-0005-0000-0000-0000B0020000}"/>
    <cellStyle name="Normal 5 5 10 2" xfId="689" xr:uid="{00000000-0005-0000-0000-0000B1020000}"/>
    <cellStyle name="Normal 5 5 10 2 2" xfId="1341" xr:uid="{00000000-0005-0000-0000-000025100000}"/>
    <cellStyle name="Normal 5 5 10 2 3" xfId="2979" xr:uid="{00000000-0005-0000-0000-000026100000}"/>
    <cellStyle name="Normal 5 5 10 2 3 2" xfId="4109" xr:uid="{00000000-0005-0000-0000-000027100000}"/>
    <cellStyle name="Normal 5 5 10 2 4" xfId="1249" xr:uid="{00000000-0005-0000-0000-000024100000}"/>
    <cellStyle name="Normal 5 5 10 3" xfId="1224" xr:uid="{00000000-0005-0000-0000-000028100000}"/>
    <cellStyle name="Normal 5 5 10 4" xfId="12789" xr:uid="{00000000-0005-0000-0000-000089190000}"/>
    <cellStyle name="Normal 5 5 10 4 2" xfId="13485" xr:uid="{00000000-0005-0000-0000-00008A190000}"/>
    <cellStyle name="Normal 5 5 11" xfId="690" xr:uid="{00000000-0005-0000-0000-0000B2020000}"/>
    <cellStyle name="Normal 5 5 11 10" xfId="13927" xr:uid="{00000000-0005-0000-0000-00008B190000}"/>
    <cellStyle name="Normal 5 5 11 2" xfId="1471" xr:uid="{00000000-0005-0000-0000-00002A100000}"/>
    <cellStyle name="Normal 5 5 11 2 2" xfId="3120" xr:uid="{00000000-0005-0000-0000-00002B100000}"/>
    <cellStyle name="Normal 5 5 11 2 2 2" xfId="9579" xr:uid="{00000000-0005-0000-0000-00008D190000}"/>
    <cellStyle name="Normal 5 5 11 2 2 3" xfId="17657" xr:uid="{00000000-0005-0000-0000-00008D190000}"/>
    <cellStyle name="Normal 5 5 11 2 3" xfId="4783" xr:uid="{00000000-0005-0000-0000-00002C100000}"/>
    <cellStyle name="Normal 5 5 11 2 3 2" xfId="11170" xr:uid="{00000000-0005-0000-0000-00008E190000}"/>
    <cellStyle name="Normal 5 5 11 2 3 3" xfId="19248" xr:uid="{00000000-0005-0000-0000-00008E190000}"/>
    <cellStyle name="Normal 5 5 11 2 4" xfId="7984" xr:uid="{00000000-0005-0000-0000-00008F190000}"/>
    <cellStyle name="Normal 5 5 11 2 4 2" xfId="16062" xr:uid="{00000000-0005-0000-0000-00008F190000}"/>
    <cellStyle name="Normal 5 5 11 2 5" xfId="12790" xr:uid="{00000000-0005-0000-0000-000090190000}"/>
    <cellStyle name="Normal 5 5 11 2 5 2" xfId="20840" xr:uid="{00000000-0005-0000-0000-000090190000}"/>
    <cellStyle name="Normal 5 5 11 2 6" xfId="6374" xr:uid="{00000000-0005-0000-0000-00008C190000}"/>
    <cellStyle name="Normal 5 5 11 2 7" xfId="14454" xr:uid="{00000000-0005-0000-0000-00008C190000}"/>
    <cellStyle name="Normal 5 5 11 3" xfId="1997" xr:uid="{00000000-0005-0000-0000-00002D100000}"/>
    <cellStyle name="Normal 5 5 11 3 2" xfId="3647" xr:uid="{00000000-0005-0000-0000-00002E100000}"/>
    <cellStyle name="Normal 5 5 11 3 2 2" xfId="10106" xr:uid="{00000000-0005-0000-0000-000092190000}"/>
    <cellStyle name="Normal 5 5 11 3 2 3" xfId="18184" xr:uid="{00000000-0005-0000-0000-000092190000}"/>
    <cellStyle name="Normal 5 5 11 3 3" xfId="5310" xr:uid="{00000000-0005-0000-0000-00002F100000}"/>
    <cellStyle name="Normal 5 5 11 3 3 2" xfId="11697" xr:uid="{00000000-0005-0000-0000-000093190000}"/>
    <cellStyle name="Normal 5 5 11 3 3 3" xfId="19775" xr:uid="{00000000-0005-0000-0000-000093190000}"/>
    <cellStyle name="Normal 5 5 11 3 4" xfId="8511" xr:uid="{00000000-0005-0000-0000-000094190000}"/>
    <cellStyle name="Normal 5 5 11 3 4 2" xfId="16589" xr:uid="{00000000-0005-0000-0000-000094190000}"/>
    <cellStyle name="Normal 5 5 11 3 5" xfId="6901" xr:uid="{00000000-0005-0000-0000-000091190000}"/>
    <cellStyle name="Normal 5 5 11 3 6" xfId="14981" xr:uid="{00000000-0005-0000-0000-000091190000}"/>
    <cellStyle name="Normal 5 5 11 4" xfId="2620" xr:uid="{00000000-0005-0000-0000-000030100000}"/>
    <cellStyle name="Normal 5 5 11 4 2" xfId="9124" xr:uid="{00000000-0005-0000-0000-000095190000}"/>
    <cellStyle name="Normal 5 5 11 4 3" xfId="17202" xr:uid="{00000000-0005-0000-0000-000095190000}"/>
    <cellStyle name="Normal 5 5 11 5" xfId="4256" xr:uid="{00000000-0005-0000-0000-000031100000}"/>
    <cellStyle name="Normal 5 5 11 5 2" xfId="10643" xr:uid="{00000000-0005-0000-0000-000096190000}"/>
    <cellStyle name="Normal 5 5 11 5 3" xfId="18721" xr:uid="{00000000-0005-0000-0000-000096190000}"/>
    <cellStyle name="Normal 5 5 11 6" xfId="7457" xr:uid="{00000000-0005-0000-0000-000097190000}"/>
    <cellStyle name="Normal 5 5 11 6 2" xfId="15535" xr:uid="{00000000-0005-0000-0000-000097190000}"/>
    <cellStyle name="Normal 5 5 11 7" xfId="12317" xr:uid="{00000000-0005-0000-0000-000098190000}"/>
    <cellStyle name="Normal 5 5 11 7 2" xfId="20390" xr:uid="{00000000-0005-0000-0000-000098190000}"/>
    <cellStyle name="Normal 5 5 11 8" xfId="13708" xr:uid="{00000000-0005-0000-0000-000099190000}"/>
    <cellStyle name="Normal 5 5 11 8 2" xfId="21705" xr:uid="{00000000-0005-0000-0000-000099190000}"/>
    <cellStyle name="Normal 5 5 11 9" xfId="5847" xr:uid="{00000000-0005-0000-0000-00008B190000}"/>
    <cellStyle name="Normal 5 5 12" xfId="691" xr:uid="{00000000-0005-0000-0000-0000B3020000}"/>
    <cellStyle name="Normal 5 5 12 2" xfId="692" xr:uid="{00000000-0005-0000-0000-0000B4020000}"/>
    <cellStyle name="Normal 5 5 12 3" xfId="693" xr:uid="{00000000-0005-0000-0000-0000B5020000}"/>
    <cellStyle name="Normal 5 5 12 3 10" xfId="1340" xr:uid="{00000000-0005-0000-0000-000034100000}"/>
    <cellStyle name="Normal 5 5 12 3 2" xfId="1876" xr:uid="{00000000-0005-0000-0000-000035100000}"/>
    <cellStyle name="Normal 5 5 12 3 2 2" xfId="3526" xr:uid="{00000000-0005-0000-0000-000036100000}"/>
    <cellStyle name="Normal 5 5 12 3 2 2 2" xfId="9985" xr:uid="{00000000-0005-0000-0000-00009E190000}"/>
    <cellStyle name="Normal 5 5 12 3 2 2 3" xfId="18063" xr:uid="{00000000-0005-0000-0000-00009E190000}"/>
    <cellStyle name="Normal 5 5 12 3 2 3" xfId="5189" xr:uid="{00000000-0005-0000-0000-000037100000}"/>
    <cellStyle name="Normal 5 5 12 3 2 3 2" xfId="11576" xr:uid="{00000000-0005-0000-0000-00009F190000}"/>
    <cellStyle name="Normal 5 5 12 3 2 3 3" xfId="19654" xr:uid="{00000000-0005-0000-0000-00009F190000}"/>
    <cellStyle name="Normal 5 5 12 3 2 4" xfId="8390" xr:uid="{00000000-0005-0000-0000-0000A0190000}"/>
    <cellStyle name="Normal 5 5 12 3 2 4 2" xfId="16468" xr:uid="{00000000-0005-0000-0000-0000A0190000}"/>
    <cellStyle name="Normal 5 5 12 3 2 5" xfId="6780" xr:uid="{00000000-0005-0000-0000-00009D190000}"/>
    <cellStyle name="Normal 5 5 12 3 2 6" xfId="14860" xr:uid="{00000000-0005-0000-0000-00009D190000}"/>
    <cellStyle name="Normal 5 5 12 3 3" xfId="2403" xr:uid="{00000000-0005-0000-0000-000038100000}"/>
    <cellStyle name="Normal 5 5 12 3 3 2" xfId="4053" xr:uid="{00000000-0005-0000-0000-000039100000}"/>
    <cellStyle name="Normal 5 5 12 3 3 2 2" xfId="10512" xr:uid="{00000000-0005-0000-0000-0000A2190000}"/>
    <cellStyle name="Normal 5 5 12 3 3 2 3" xfId="18590" xr:uid="{00000000-0005-0000-0000-0000A2190000}"/>
    <cellStyle name="Normal 5 5 12 3 3 3" xfId="5716" xr:uid="{00000000-0005-0000-0000-00003A100000}"/>
    <cellStyle name="Normal 5 5 12 3 3 3 2" xfId="12103" xr:uid="{00000000-0005-0000-0000-0000A3190000}"/>
    <cellStyle name="Normal 5 5 12 3 3 3 3" xfId="20181" xr:uid="{00000000-0005-0000-0000-0000A3190000}"/>
    <cellStyle name="Normal 5 5 12 3 3 4" xfId="8917" xr:uid="{00000000-0005-0000-0000-0000A4190000}"/>
    <cellStyle name="Normal 5 5 12 3 3 4 2" xfId="16995" xr:uid="{00000000-0005-0000-0000-0000A4190000}"/>
    <cellStyle name="Normal 5 5 12 3 3 5" xfId="7307" xr:uid="{00000000-0005-0000-0000-0000A1190000}"/>
    <cellStyle name="Normal 5 5 12 3 3 6" xfId="15387" xr:uid="{00000000-0005-0000-0000-0000A1190000}"/>
    <cellStyle name="Normal 5 5 12 3 4" xfId="2999" xr:uid="{00000000-0005-0000-0000-00003B100000}"/>
    <cellStyle name="Normal 5 5 12 3 4 2" xfId="9458" xr:uid="{00000000-0005-0000-0000-0000A5190000}"/>
    <cellStyle name="Normal 5 5 12 3 4 3" xfId="17536" xr:uid="{00000000-0005-0000-0000-0000A5190000}"/>
    <cellStyle name="Normal 5 5 12 3 5" xfId="2622" xr:uid="{00000000-0005-0000-0000-00003C100000}"/>
    <cellStyle name="Normal 5 5 12 3 6" xfId="4662" xr:uid="{00000000-0005-0000-0000-00003D100000}"/>
    <cellStyle name="Normal 5 5 12 3 6 2" xfId="11049" xr:uid="{00000000-0005-0000-0000-0000A7190000}"/>
    <cellStyle name="Normal 5 5 12 3 6 3" xfId="19127" xr:uid="{00000000-0005-0000-0000-0000A7190000}"/>
    <cellStyle name="Normal 5 5 12 3 7" xfId="7863" xr:uid="{00000000-0005-0000-0000-0000A8190000}"/>
    <cellStyle name="Normal 5 5 12 3 7 2" xfId="15941" xr:uid="{00000000-0005-0000-0000-0000A8190000}"/>
    <cellStyle name="Normal 5 5 12 3 8" xfId="6253" xr:uid="{00000000-0005-0000-0000-00009C190000}"/>
    <cellStyle name="Normal 5 5 12 3 9" xfId="14333" xr:uid="{00000000-0005-0000-0000-00009C190000}"/>
    <cellStyle name="Normal 5 5 12 4" xfId="2712" xr:uid="{00000000-0005-0000-0000-00003E100000}"/>
    <cellStyle name="Normal 5 5 12 4 2" xfId="4118" xr:uid="{00000000-0005-0000-0000-00003F100000}"/>
    <cellStyle name="Normal 5 5 12 5" xfId="2621" xr:uid="{00000000-0005-0000-0000-000040100000}"/>
    <cellStyle name="Normal 5 5 12 5 2" xfId="4060" xr:uid="{00000000-0005-0000-0000-000041100000}"/>
    <cellStyle name="Normal 5 5 12 6" xfId="897" xr:uid="{00000000-0005-0000-0000-000042100000}"/>
    <cellStyle name="Normal 5 5 12 7" xfId="947" xr:uid="{00000000-0005-0000-0000-000032100000}"/>
    <cellStyle name="Normal 5 5 13" xfId="1113" xr:uid="{00000000-0005-0000-0000-000043100000}"/>
    <cellStyle name="Normal 5 5 13 2" xfId="1771" xr:uid="{00000000-0005-0000-0000-000044100000}"/>
    <cellStyle name="Normal 5 5 13 2 2" xfId="3421" xr:uid="{00000000-0005-0000-0000-000045100000}"/>
    <cellStyle name="Normal 5 5 13 2 2 2" xfId="9880" xr:uid="{00000000-0005-0000-0000-0000B0190000}"/>
    <cellStyle name="Normal 5 5 13 2 2 3" xfId="17958" xr:uid="{00000000-0005-0000-0000-0000B0190000}"/>
    <cellStyle name="Normal 5 5 13 2 3" xfId="5084" xr:uid="{00000000-0005-0000-0000-000046100000}"/>
    <cellStyle name="Normal 5 5 13 2 3 2" xfId="11471" xr:uid="{00000000-0005-0000-0000-0000B1190000}"/>
    <cellStyle name="Normal 5 5 13 2 3 3" xfId="19549" xr:uid="{00000000-0005-0000-0000-0000B1190000}"/>
    <cellStyle name="Normal 5 5 13 2 4" xfId="8285" xr:uid="{00000000-0005-0000-0000-0000B2190000}"/>
    <cellStyle name="Normal 5 5 13 2 4 2" xfId="16363" xr:uid="{00000000-0005-0000-0000-0000B2190000}"/>
    <cellStyle name="Normal 5 5 13 2 5" xfId="6675" xr:uid="{00000000-0005-0000-0000-0000AF190000}"/>
    <cellStyle name="Normal 5 5 13 2 6" xfId="14755" xr:uid="{00000000-0005-0000-0000-0000AF190000}"/>
    <cellStyle name="Normal 5 5 13 3" xfId="2298" xr:uid="{00000000-0005-0000-0000-000047100000}"/>
    <cellStyle name="Normal 5 5 13 3 2" xfId="3948" xr:uid="{00000000-0005-0000-0000-000048100000}"/>
    <cellStyle name="Normal 5 5 13 3 2 2" xfId="10407" xr:uid="{00000000-0005-0000-0000-0000B4190000}"/>
    <cellStyle name="Normal 5 5 13 3 2 3" xfId="18485" xr:uid="{00000000-0005-0000-0000-0000B4190000}"/>
    <cellStyle name="Normal 5 5 13 3 3" xfId="5611" xr:uid="{00000000-0005-0000-0000-000049100000}"/>
    <cellStyle name="Normal 5 5 13 3 3 2" xfId="11998" xr:uid="{00000000-0005-0000-0000-0000B5190000}"/>
    <cellStyle name="Normal 5 5 13 3 3 3" xfId="20076" xr:uid="{00000000-0005-0000-0000-0000B5190000}"/>
    <cellStyle name="Normal 5 5 13 3 4" xfId="8812" xr:uid="{00000000-0005-0000-0000-0000B6190000}"/>
    <cellStyle name="Normal 5 5 13 3 4 2" xfId="16890" xr:uid="{00000000-0005-0000-0000-0000B6190000}"/>
    <cellStyle name="Normal 5 5 13 3 5" xfId="7202" xr:uid="{00000000-0005-0000-0000-0000B3190000}"/>
    <cellStyle name="Normal 5 5 13 3 6" xfId="15282" xr:uid="{00000000-0005-0000-0000-0000B3190000}"/>
    <cellStyle name="Normal 5 5 13 4" xfId="2864" xr:uid="{00000000-0005-0000-0000-00004A100000}"/>
    <cellStyle name="Normal 5 5 13 4 2" xfId="9353" xr:uid="{00000000-0005-0000-0000-0000B7190000}"/>
    <cellStyle name="Normal 5 5 13 4 3" xfId="17431" xr:uid="{00000000-0005-0000-0000-0000B7190000}"/>
    <cellStyle name="Normal 5 5 13 5" xfId="4557" xr:uid="{00000000-0005-0000-0000-00004B100000}"/>
    <cellStyle name="Normal 5 5 13 5 2" xfId="10944" xr:uid="{00000000-0005-0000-0000-0000B8190000}"/>
    <cellStyle name="Normal 5 5 13 5 3" xfId="19022" xr:uid="{00000000-0005-0000-0000-0000B8190000}"/>
    <cellStyle name="Normal 5 5 13 6" xfId="7758" xr:uid="{00000000-0005-0000-0000-0000B9190000}"/>
    <cellStyle name="Normal 5 5 13 6 2" xfId="15836" xr:uid="{00000000-0005-0000-0000-0000B9190000}"/>
    <cellStyle name="Normal 5 5 13 7" xfId="13300" xr:uid="{00000000-0005-0000-0000-0000BA190000}"/>
    <cellStyle name="Normal 5 5 13 7 2" xfId="21337" xr:uid="{00000000-0005-0000-0000-0000BA190000}"/>
    <cellStyle name="Normal 5 5 13 8" xfId="6148" xr:uid="{00000000-0005-0000-0000-0000AE190000}"/>
    <cellStyle name="Normal 5 5 13 9" xfId="14228" xr:uid="{00000000-0005-0000-0000-0000AE190000}"/>
    <cellStyle name="Normal 5 5 14" xfId="934" xr:uid="{00000000-0005-0000-0000-00004C100000}"/>
    <cellStyle name="Normal 5 5 14 2" xfId="4068" xr:uid="{00000000-0005-0000-0000-00004D100000}"/>
    <cellStyle name="Normal 5 5 2" xfId="694" xr:uid="{00000000-0005-0000-0000-0000B6020000}"/>
    <cellStyle name="Normal 5 5 2 2" xfId="695" xr:uid="{00000000-0005-0000-0000-0000B7020000}"/>
    <cellStyle name="Normal 5 5 2 2 10" xfId="5848" xr:uid="{00000000-0005-0000-0000-0000BE190000}"/>
    <cellStyle name="Normal 5 5 2 2 11" xfId="13928" xr:uid="{00000000-0005-0000-0000-0000BE190000}"/>
    <cellStyle name="Normal 5 5 2 2 2" xfId="696" xr:uid="{00000000-0005-0000-0000-0000B8020000}"/>
    <cellStyle name="Normal 5 5 2 2 2 10" xfId="14176" xr:uid="{00000000-0005-0000-0000-0000BF190000}"/>
    <cellStyle name="Normal 5 5 2 2 2 2" xfId="1719" xr:uid="{00000000-0005-0000-0000-000051100000}"/>
    <cellStyle name="Normal 5 5 2 2 2 2 2" xfId="3369" xr:uid="{00000000-0005-0000-0000-000052100000}"/>
    <cellStyle name="Normal 5 5 2 2 2 2 2 2" xfId="13302" xr:uid="{00000000-0005-0000-0000-0000C2190000}"/>
    <cellStyle name="Normal 5 5 2 2 2 2 2 2 2" xfId="21339" xr:uid="{00000000-0005-0000-0000-0000C2190000}"/>
    <cellStyle name="Normal 5 5 2 2 2 2 2 3" xfId="9828" xr:uid="{00000000-0005-0000-0000-0000C1190000}"/>
    <cellStyle name="Normal 5 5 2 2 2 2 2 4" xfId="17906" xr:uid="{00000000-0005-0000-0000-0000C1190000}"/>
    <cellStyle name="Normal 5 5 2 2 2 2 3" xfId="5032" xr:uid="{00000000-0005-0000-0000-000053100000}"/>
    <cellStyle name="Normal 5 5 2 2 2 2 3 2" xfId="11419" xr:uid="{00000000-0005-0000-0000-0000C3190000}"/>
    <cellStyle name="Normal 5 5 2 2 2 2 3 3" xfId="19497" xr:uid="{00000000-0005-0000-0000-0000C3190000}"/>
    <cellStyle name="Normal 5 5 2 2 2 2 4" xfId="8233" xr:uid="{00000000-0005-0000-0000-0000C4190000}"/>
    <cellStyle name="Normal 5 5 2 2 2 2 4 2" xfId="16311" xr:uid="{00000000-0005-0000-0000-0000C4190000}"/>
    <cellStyle name="Normal 5 5 2 2 2 2 5" xfId="12591" xr:uid="{00000000-0005-0000-0000-0000C5190000}"/>
    <cellStyle name="Normal 5 5 2 2 2 2 5 2" xfId="20659" xr:uid="{00000000-0005-0000-0000-0000C5190000}"/>
    <cellStyle name="Normal 5 5 2 2 2 2 6" xfId="6623" xr:uid="{00000000-0005-0000-0000-0000C0190000}"/>
    <cellStyle name="Normal 5 5 2 2 2 2 7" xfId="14703" xr:uid="{00000000-0005-0000-0000-0000C0190000}"/>
    <cellStyle name="Normal 5 5 2 2 2 3" xfId="2246" xr:uid="{00000000-0005-0000-0000-000054100000}"/>
    <cellStyle name="Normal 5 5 2 2 2 3 2" xfId="3896" xr:uid="{00000000-0005-0000-0000-000055100000}"/>
    <cellStyle name="Normal 5 5 2 2 2 3 2 2" xfId="10355" xr:uid="{00000000-0005-0000-0000-0000C7190000}"/>
    <cellStyle name="Normal 5 5 2 2 2 3 2 3" xfId="18433" xr:uid="{00000000-0005-0000-0000-0000C7190000}"/>
    <cellStyle name="Normal 5 5 2 2 2 3 3" xfId="5559" xr:uid="{00000000-0005-0000-0000-000056100000}"/>
    <cellStyle name="Normal 5 5 2 2 2 3 3 2" xfId="11946" xr:uid="{00000000-0005-0000-0000-0000C8190000}"/>
    <cellStyle name="Normal 5 5 2 2 2 3 3 3" xfId="20024" xr:uid="{00000000-0005-0000-0000-0000C8190000}"/>
    <cellStyle name="Normal 5 5 2 2 2 3 4" xfId="8760" xr:uid="{00000000-0005-0000-0000-0000C9190000}"/>
    <cellStyle name="Normal 5 5 2 2 2 3 4 2" xfId="16838" xr:uid="{00000000-0005-0000-0000-0000C9190000}"/>
    <cellStyle name="Normal 5 5 2 2 2 3 5" xfId="13303" xr:uid="{00000000-0005-0000-0000-0000CA190000}"/>
    <cellStyle name="Normal 5 5 2 2 2 3 5 2" xfId="21340" xr:uid="{00000000-0005-0000-0000-0000CA190000}"/>
    <cellStyle name="Normal 5 5 2 2 2 3 6" xfId="7150" xr:uid="{00000000-0005-0000-0000-0000C6190000}"/>
    <cellStyle name="Normal 5 5 2 2 2 3 7" xfId="15230" xr:uid="{00000000-0005-0000-0000-0000C6190000}"/>
    <cellStyle name="Normal 5 5 2 2 2 4" xfId="2624" xr:uid="{00000000-0005-0000-0000-000057100000}"/>
    <cellStyle name="Normal 5 5 2 2 2 4 2" xfId="13301" xr:uid="{00000000-0005-0000-0000-0000CC190000}"/>
    <cellStyle name="Normal 5 5 2 2 2 4 2 2" xfId="21338" xr:uid="{00000000-0005-0000-0000-0000CC190000}"/>
    <cellStyle name="Normal 5 5 2 2 2 4 3" xfId="9126" xr:uid="{00000000-0005-0000-0000-0000CB190000}"/>
    <cellStyle name="Normal 5 5 2 2 2 4 4" xfId="17204" xr:uid="{00000000-0005-0000-0000-0000CB190000}"/>
    <cellStyle name="Normal 5 5 2 2 2 5" xfId="4505" xr:uid="{00000000-0005-0000-0000-000058100000}"/>
    <cellStyle name="Normal 5 5 2 2 2 5 2" xfId="10892" xr:uid="{00000000-0005-0000-0000-0000CD190000}"/>
    <cellStyle name="Normal 5 5 2 2 2 5 3" xfId="18970" xr:uid="{00000000-0005-0000-0000-0000CD190000}"/>
    <cellStyle name="Normal 5 5 2 2 2 6" xfId="7706" xr:uid="{00000000-0005-0000-0000-0000CE190000}"/>
    <cellStyle name="Normal 5 5 2 2 2 6 2" xfId="15784" xr:uid="{00000000-0005-0000-0000-0000CE190000}"/>
    <cellStyle name="Normal 5 5 2 2 2 7" xfId="12319" xr:uid="{00000000-0005-0000-0000-0000CF190000}"/>
    <cellStyle name="Normal 5 5 2 2 2 7 2" xfId="20392" xr:uid="{00000000-0005-0000-0000-0000CF190000}"/>
    <cellStyle name="Normal 5 5 2 2 2 8" xfId="13710" xr:uid="{00000000-0005-0000-0000-0000D0190000}"/>
    <cellStyle name="Normal 5 5 2 2 2 8 2" xfId="21707" xr:uid="{00000000-0005-0000-0000-0000D0190000}"/>
    <cellStyle name="Normal 5 5 2 2 2 9" xfId="6096" xr:uid="{00000000-0005-0000-0000-0000BF190000}"/>
    <cellStyle name="Normal 5 5 2 2 3" xfId="1472" xr:uid="{00000000-0005-0000-0000-000059100000}"/>
    <cellStyle name="Normal 5 5 2 2 3 2" xfId="3121" xr:uid="{00000000-0005-0000-0000-00005A100000}"/>
    <cellStyle name="Normal 5 5 2 2 3 2 2" xfId="13304" xr:uid="{00000000-0005-0000-0000-0000D3190000}"/>
    <cellStyle name="Normal 5 5 2 2 3 2 2 2" xfId="21341" xr:uid="{00000000-0005-0000-0000-0000D3190000}"/>
    <cellStyle name="Normal 5 5 2 2 3 2 3" xfId="9580" xr:uid="{00000000-0005-0000-0000-0000D2190000}"/>
    <cellStyle name="Normal 5 5 2 2 3 2 4" xfId="17658" xr:uid="{00000000-0005-0000-0000-0000D2190000}"/>
    <cellStyle name="Normal 5 5 2 2 3 3" xfId="4784" xr:uid="{00000000-0005-0000-0000-00005B100000}"/>
    <cellStyle name="Normal 5 5 2 2 3 3 2" xfId="11171" xr:uid="{00000000-0005-0000-0000-0000D4190000}"/>
    <cellStyle name="Normal 5 5 2 2 3 3 3" xfId="19249" xr:uid="{00000000-0005-0000-0000-0000D4190000}"/>
    <cellStyle name="Normal 5 5 2 2 3 4" xfId="7985" xr:uid="{00000000-0005-0000-0000-0000D5190000}"/>
    <cellStyle name="Normal 5 5 2 2 3 4 2" xfId="16063" xr:uid="{00000000-0005-0000-0000-0000D5190000}"/>
    <cellStyle name="Normal 5 5 2 2 3 5" xfId="12590" xr:uid="{00000000-0005-0000-0000-0000D6190000}"/>
    <cellStyle name="Normal 5 5 2 2 3 5 2" xfId="20658" xr:uid="{00000000-0005-0000-0000-0000D6190000}"/>
    <cellStyle name="Normal 5 5 2 2 3 6" xfId="6375" xr:uid="{00000000-0005-0000-0000-0000D1190000}"/>
    <cellStyle name="Normal 5 5 2 2 3 7" xfId="14455" xr:uid="{00000000-0005-0000-0000-0000D1190000}"/>
    <cellStyle name="Normal 5 5 2 2 4" xfId="1998" xr:uid="{00000000-0005-0000-0000-00005C100000}"/>
    <cellStyle name="Normal 5 5 2 2 4 2" xfId="3648" xr:uid="{00000000-0005-0000-0000-00005D100000}"/>
    <cellStyle name="Normal 5 5 2 2 4 2 2" xfId="10107" xr:uid="{00000000-0005-0000-0000-0000D8190000}"/>
    <cellStyle name="Normal 5 5 2 2 4 2 3" xfId="18185" xr:uid="{00000000-0005-0000-0000-0000D8190000}"/>
    <cellStyle name="Normal 5 5 2 2 4 3" xfId="5311" xr:uid="{00000000-0005-0000-0000-00005E100000}"/>
    <cellStyle name="Normal 5 5 2 2 4 3 2" xfId="11698" xr:uid="{00000000-0005-0000-0000-0000D9190000}"/>
    <cellStyle name="Normal 5 5 2 2 4 3 3" xfId="19776" xr:uid="{00000000-0005-0000-0000-0000D9190000}"/>
    <cellStyle name="Normal 5 5 2 2 4 4" xfId="8512" xr:uid="{00000000-0005-0000-0000-0000DA190000}"/>
    <cellStyle name="Normal 5 5 2 2 4 4 2" xfId="16590" xr:uid="{00000000-0005-0000-0000-0000DA190000}"/>
    <cellStyle name="Normal 5 5 2 2 4 5" xfId="13305" xr:uid="{00000000-0005-0000-0000-0000DB190000}"/>
    <cellStyle name="Normal 5 5 2 2 4 5 2" xfId="21342" xr:uid="{00000000-0005-0000-0000-0000DB190000}"/>
    <cellStyle name="Normal 5 5 2 2 4 6" xfId="6902" xr:uid="{00000000-0005-0000-0000-0000D7190000}"/>
    <cellStyle name="Normal 5 5 2 2 4 7" xfId="14982" xr:uid="{00000000-0005-0000-0000-0000D7190000}"/>
    <cellStyle name="Normal 5 5 2 2 5" xfId="2623" xr:uid="{00000000-0005-0000-0000-00005F100000}"/>
    <cellStyle name="Normal 5 5 2 2 5 2" xfId="12791" xr:uid="{00000000-0005-0000-0000-0000DD190000}"/>
    <cellStyle name="Normal 5 5 2 2 5 2 2" xfId="20841" xr:uid="{00000000-0005-0000-0000-0000DD190000}"/>
    <cellStyle name="Normal 5 5 2 2 5 3" xfId="9125" xr:uid="{00000000-0005-0000-0000-0000DC190000}"/>
    <cellStyle name="Normal 5 5 2 2 5 4" xfId="17203" xr:uid="{00000000-0005-0000-0000-0000DC190000}"/>
    <cellStyle name="Normal 5 5 2 2 6" xfId="4257" xr:uid="{00000000-0005-0000-0000-000060100000}"/>
    <cellStyle name="Normal 5 5 2 2 6 2" xfId="10644" xr:uid="{00000000-0005-0000-0000-0000DE190000}"/>
    <cellStyle name="Normal 5 5 2 2 6 3" xfId="18722" xr:uid="{00000000-0005-0000-0000-0000DE190000}"/>
    <cellStyle name="Normal 5 5 2 2 7" xfId="7458" xr:uid="{00000000-0005-0000-0000-0000DF190000}"/>
    <cellStyle name="Normal 5 5 2 2 7 2" xfId="15536" xr:uid="{00000000-0005-0000-0000-0000DF190000}"/>
    <cellStyle name="Normal 5 5 2 2 8" xfId="12318" xr:uid="{00000000-0005-0000-0000-0000E0190000}"/>
    <cellStyle name="Normal 5 5 2 2 8 2" xfId="20391" xr:uid="{00000000-0005-0000-0000-0000E0190000}"/>
    <cellStyle name="Normal 5 5 2 2 9" xfId="13709" xr:uid="{00000000-0005-0000-0000-0000E1190000}"/>
    <cellStyle name="Normal 5 5 2 2 9 2" xfId="21706" xr:uid="{00000000-0005-0000-0000-0000E1190000}"/>
    <cellStyle name="Normal 5 5 2 3" xfId="697" xr:uid="{00000000-0005-0000-0000-0000B9020000}"/>
    <cellStyle name="Normal 5 5 2 3 2" xfId="12593" xr:uid="{00000000-0005-0000-0000-0000E3190000}"/>
    <cellStyle name="Normal 5 5 2 3 2 2" xfId="13306" xr:uid="{00000000-0005-0000-0000-0000E4190000}"/>
    <cellStyle name="Normal 5 5 2 3 2 2 2" xfId="21343" xr:uid="{00000000-0005-0000-0000-0000E4190000}"/>
    <cellStyle name="Normal 5 5 2 3 2 3" xfId="20660" xr:uid="{00000000-0005-0000-0000-0000E3190000}"/>
    <cellStyle name="Normal 5 5 2 3 3" xfId="12592" xr:uid="{00000000-0005-0000-0000-0000E5190000}"/>
    <cellStyle name="Normal 5 5 2 3 4" xfId="13307" xr:uid="{00000000-0005-0000-0000-0000E6190000}"/>
    <cellStyle name="Normal 5 5 2 3 4 2" xfId="21344" xr:uid="{00000000-0005-0000-0000-0000E6190000}"/>
    <cellStyle name="Normal 5 5 2 3 5" xfId="12385" xr:uid="{00000000-0005-0000-0000-0000E7190000}"/>
    <cellStyle name="Normal 5 5 2 3 5 2" xfId="20457" xr:uid="{00000000-0005-0000-0000-0000E7190000}"/>
    <cellStyle name="Normal 5 5 2 4" xfId="698" xr:uid="{00000000-0005-0000-0000-0000BA020000}"/>
    <cellStyle name="Normal 5 5 2 4 10" xfId="13929" xr:uid="{00000000-0005-0000-0000-0000E8190000}"/>
    <cellStyle name="Normal 5 5 2 4 2" xfId="1473" xr:uid="{00000000-0005-0000-0000-000063100000}"/>
    <cellStyle name="Normal 5 5 2 4 2 2" xfId="3122" xr:uid="{00000000-0005-0000-0000-000064100000}"/>
    <cellStyle name="Normal 5 5 2 4 2 2 2" xfId="9581" xr:uid="{00000000-0005-0000-0000-0000EA190000}"/>
    <cellStyle name="Normal 5 5 2 4 2 2 3" xfId="17659" xr:uid="{00000000-0005-0000-0000-0000EA190000}"/>
    <cellStyle name="Normal 5 5 2 4 2 3" xfId="4785" xr:uid="{00000000-0005-0000-0000-000065100000}"/>
    <cellStyle name="Normal 5 5 2 4 2 3 2" xfId="11172" xr:uid="{00000000-0005-0000-0000-0000EB190000}"/>
    <cellStyle name="Normal 5 5 2 4 2 3 3" xfId="19250" xr:uid="{00000000-0005-0000-0000-0000EB190000}"/>
    <cellStyle name="Normal 5 5 2 4 2 4" xfId="7986" xr:uid="{00000000-0005-0000-0000-0000EC190000}"/>
    <cellStyle name="Normal 5 5 2 4 2 4 2" xfId="16064" xr:uid="{00000000-0005-0000-0000-0000EC190000}"/>
    <cellStyle name="Normal 5 5 2 4 2 5" xfId="12792" xr:uid="{00000000-0005-0000-0000-0000ED190000}"/>
    <cellStyle name="Normal 5 5 2 4 2 5 2" xfId="20842" xr:uid="{00000000-0005-0000-0000-0000ED190000}"/>
    <cellStyle name="Normal 5 5 2 4 2 6" xfId="6376" xr:uid="{00000000-0005-0000-0000-0000E9190000}"/>
    <cellStyle name="Normal 5 5 2 4 2 7" xfId="14456" xr:uid="{00000000-0005-0000-0000-0000E9190000}"/>
    <cellStyle name="Normal 5 5 2 4 3" xfId="1999" xr:uid="{00000000-0005-0000-0000-000066100000}"/>
    <cellStyle name="Normal 5 5 2 4 3 2" xfId="3649" xr:uid="{00000000-0005-0000-0000-000067100000}"/>
    <cellStyle name="Normal 5 5 2 4 3 2 2" xfId="10108" xr:uid="{00000000-0005-0000-0000-0000EF190000}"/>
    <cellStyle name="Normal 5 5 2 4 3 2 3" xfId="18186" xr:uid="{00000000-0005-0000-0000-0000EF190000}"/>
    <cellStyle name="Normal 5 5 2 4 3 3" xfId="5312" xr:uid="{00000000-0005-0000-0000-000068100000}"/>
    <cellStyle name="Normal 5 5 2 4 3 3 2" xfId="11699" xr:uid="{00000000-0005-0000-0000-0000F0190000}"/>
    <cellStyle name="Normal 5 5 2 4 3 3 3" xfId="19777" xr:uid="{00000000-0005-0000-0000-0000F0190000}"/>
    <cellStyle name="Normal 5 5 2 4 3 4" xfId="8513" xr:uid="{00000000-0005-0000-0000-0000F1190000}"/>
    <cellStyle name="Normal 5 5 2 4 3 4 2" xfId="16591" xr:uid="{00000000-0005-0000-0000-0000F1190000}"/>
    <cellStyle name="Normal 5 5 2 4 3 5" xfId="6903" xr:uid="{00000000-0005-0000-0000-0000EE190000}"/>
    <cellStyle name="Normal 5 5 2 4 3 6" xfId="14983" xr:uid="{00000000-0005-0000-0000-0000EE190000}"/>
    <cellStyle name="Normal 5 5 2 4 4" xfId="2625" xr:uid="{00000000-0005-0000-0000-000069100000}"/>
    <cellStyle name="Normal 5 5 2 4 4 2" xfId="9127" xr:uid="{00000000-0005-0000-0000-0000F2190000}"/>
    <cellStyle name="Normal 5 5 2 4 4 3" xfId="17205" xr:uid="{00000000-0005-0000-0000-0000F2190000}"/>
    <cellStyle name="Normal 5 5 2 4 5" xfId="4258" xr:uid="{00000000-0005-0000-0000-00006A100000}"/>
    <cellStyle name="Normal 5 5 2 4 5 2" xfId="10645" xr:uid="{00000000-0005-0000-0000-0000F3190000}"/>
    <cellStyle name="Normal 5 5 2 4 5 3" xfId="18723" xr:uid="{00000000-0005-0000-0000-0000F3190000}"/>
    <cellStyle name="Normal 5 5 2 4 6" xfId="7459" xr:uid="{00000000-0005-0000-0000-0000F4190000}"/>
    <cellStyle name="Normal 5 5 2 4 6 2" xfId="15537" xr:uid="{00000000-0005-0000-0000-0000F4190000}"/>
    <cellStyle name="Normal 5 5 2 4 7" xfId="12320" xr:uid="{00000000-0005-0000-0000-0000F5190000}"/>
    <cellStyle name="Normal 5 5 2 4 7 2" xfId="20393" xr:uid="{00000000-0005-0000-0000-0000F5190000}"/>
    <cellStyle name="Normal 5 5 2 4 8" xfId="13711" xr:uid="{00000000-0005-0000-0000-0000F6190000}"/>
    <cellStyle name="Normal 5 5 2 4 8 2" xfId="21708" xr:uid="{00000000-0005-0000-0000-0000F6190000}"/>
    <cellStyle name="Normal 5 5 2 4 9" xfId="5849" xr:uid="{00000000-0005-0000-0000-0000E8190000}"/>
    <cellStyle name="Normal 5 5 2 5" xfId="699" xr:uid="{00000000-0005-0000-0000-0000BB020000}"/>
    <cellStyle name="Normal 5 5 2 5 2" xfId="1342" xr:uid="{00000000-0005-0000-0000-00006C100000}"/>
    <cellStyle name="Normal 5 5 2 5 2 2" xfId="1877" xr:uid="{00000000-0005-0000-0000-00006D100000}"/>
    <cellStyle name="Normal 5 5 2 5 2 2 2" xfId="3527" xr:uid="{00000000-0005-0000-0000-00006E100000}"/>
    <cellStyle name="Normal 5 5 2 5 2 2 2 2" xfId="9986" xr:uid="{00000000-0005-0000-0000-0000FA190000}"/>
    <cellStyle name="Normal 5 5 2 5 2 2 2 3" xfId="18064" xr:uid="{00000000-0005-0000-0000-0000FA190000}"/>
    <cellStyle name="Normal 5 5 2 5 2 2 3" xfId="5190" xr:uid="{00000000-0005-0000-0000-00006F100000}"/>
    <cellStyle name="Normal 5 5 2 5 2 2 3 2" xfId="11577" xr:uid="{00000000-0005-0000-0000-0000FB190000}"/>
    <cellStyle name="Normal 5 5 2 5 2 2 3 3" xfId="19655" xr:uid="{00000000-0005-0000-0000-0000FB190000}"/>
    <cellStyle name="Normal 5 5 2 5 2 2 4" xfId="8391" xr:uid="{00000000-0005-0000-0000-0000FC190000}"/>
    <cellStyle name="Normal 5 5 2 5 2 2 4 2" xfId="16469" xr:uid="{00000000-0005-0000-0000-0000FC190000}"/>
    <cellStyle name="Normal 5 5 2 5 2 2 5" xfId="6781" xr:uid="{00000000-0005-0000-0000-0000F9190000}"/>
    <cellStyle name="Normal 5 5 2 5 2 2 6" xfId="14861" xr:uid="{00000000-0005-0000-0000-0000F9190000}"/>
    <cellStyle name="Normal 5 5 2 5 2 3" xfId="2404" xr:uid="{00000000-0005-0000-0000-000070100000}"/>
    <cellStyle name="Normal 5 5 2 5 2 3 2" xfId="4054" xr:uid="{00000000-0005-0000-0000-000071100000}"/>
    <cellStyle name="Normal 5 5 2 5 2 3 2 2" xfId="10513" xr:uid="{00000000-0005-0000-0000-0000FE190000}"/>
    <cellStyle name="Normal 5 5 2 5 2 3 2 3" xfId="18591" xr:uid="{00000000-0005-0000-0000-0000FE190000}"/>
    <cellStyle name="Normal 5 5 2 5 2 3 3" xfId="5717" xr:uid="{00000000-0005-0000-0000-000072100000}"/>
    <cellStyle name="Normal 5 5 2 5 2 3 3 2" xfId="12104" xr:uid="{00000000-0005-0000-0000-0000FF190000}"/>
    <cellStyle name="Normal 5 5 2 5 2 3 3 3" xfId="20182" xr:uid="{00000000-0005-0000-0000-0000FF190000}"/>
    <cellStyle name="Normal 5 5 2 5 2 3 4" xfId="8918" xr:uid="{00000000-0005-0000-0000-0000001A0000}"/>
    <cellStyle name="Normal 5 5 2 5 2 3 4 2" xfId="16996" xr:uid="{00000000-0005-0000-0000-0000001A0000}"/>
    <cellStyle name="Normal 5 5 2 5 2 3 5" xfId="7308" xr:uid="{00000000-0005-0000-0000-0000FD190000}"/>
    <cellStyle name="Normal 5 5 2 5 2 3 6" xfId="15388" xr:uid="{00000000-0005-0000-0000-0000FD190000}"/>
    <cellStyle name="Normal 5 5 2 5 2 4" xfId="3000" xr:uid="{00000000-0005-0000-0000-000073100000}"/>
    <cellStyle name="Normal 5 5 2 5 2 4 2" xfId="9459" xr:uid="{00000000-0005-0000-0000-0000011A0000}"/>
    <cellStyle name="Normal 5 5 2 5 2 4 3" xfId="17537" xr:uid="{00000000-0005-0000-0000-0000011A0000}"/>
    <cellStyle name="Normal 5 5 2 5 2 5" xfId="4663" xr:uid="{00000000-0005-0000-0000-000074100000}"/>
    <cellStyle name="Normal 5 5 2 5 2 5 2" xfId="11050" xr:uid="{00000000-0005-0000-0000-0000021A0000}"/>
    <cellStyle name="Normal 5 5 2 5 2 5 3" xfId="19128" xr:uid="{00000000-0005-0000-0000-0000021A0000}"/>
    <cellStyle name="Normal 5 5 2 5 2 6" xfId="7864" xr:uid="{00000000-0005-0000-0000-0000031A0000}"/>
    <cellStyle name="Normal 5 5 2 5 2 6 2" xfId="15942" xr:uid="{00000000-0005-0000-0000-0000031A0000}"/>
    <cellStyle name="Normal 5 5 2 5 2 7" xfId="6254" xr:uid="{00000000-0005-0000-0000-0000F8190000}"/>
    <cellStyle name="Normal 5 5 2 5 2 8" xfId="14334" xr:uid="{00000000-0005-0000-0000-0000F8190000}"/>
    <cellStyle name="Normal 5 5 2 6" xfId="1126" xr:uid="{00000000-0005-0000-0000-000075100000}"/>
    <cellStyle name="Normal 5 5 2 6 2" xfId="1784" xr:uid="{00000000-0005-0000-0000-000076100000}"/>
    <cellStyle name="Normal 5 5 2 6 2 2" xfId="3434" xr:uid="{00000000-0005-0000-0000-000077100000}"/>
    <cellStyle name="Normal 5 5 2 6 2 2 2" xfId="9893" xr:uid="{00000000-0005-0000-0000-0000061A0000}"/>
    <cellStyle name="Normal 5 5 2 6 2 2 3" xfId="17971" xr:uid="{00000000-0005-0000-0000-0000061A0000}"/>
    <cellStyle name="Normal 5 5 2 6 2 3" xfId="5097" xr:uid="{00000000-0005-0000-0000-000078100000}"/>
    <cellStyle name="Normal 5 5 2 6 2 3 2" xfId="11484" xr:uid="{00000000-0005-0000-0000-0000071A0000}"/>
    <cellStyle name="Normal 5 5 2 6 2 3 3" xfId="19562" xr:uid="{00000000-0005-0000-0000-0000071A0000}"/>
    <cellStyle name="Normal 5 5 2 6 2 4" xfId="8298" xr:uid="{00000000-0005-0000-0000-0000081A0000}"/>
    <cellStyle name="Normal 5 5 2 6 2 4 2" xfId="16376" xr:uid="{00000000-0005-0000-0000-0000081A0000}"/>
    <cellStyle name="Normal 5 5 2 6 2 5" xfId="6688" xr:uid="{00000000-0005-0000-0000-0000051A0000}"/>
    <cellStyle name="Normal 5 5 2 6 2 6" xfId="14768" xr:uid="{00000000-0005-0000-0000-0000051A0000}"/>
    <cellStyle name="Normal 5 5 2 6 3" xfId="2311" xr:uid="{00000000-0005-0000-0000-000079100000}"/>
    <cellStyle name="Normal 5 5 2 6 3 2" xfId="3961" xr:uid="{00000000-0005-0000-0000-00007A100000}"/>
    <cellStyle name="Normal 5 5 2 6 3 2 2" xfId="10420" xr:uid="{00000000-0005-0000-0000-00000A1A0000}"/>
    <cellStyle name="Normal 5 5 2 6 3 2 3" xfId="18498" xr:uid="{00000000-0005-0000-0000-00000A1A0000}"/>
    <cellStyle name="Normal 5 5 2 6 3 3" xfId="5624" xr:uid="{00000000-0005-0000-0000-00007B100000}"/>
    <cellStyle name="Normal 5 5 2 6 3 3 2" xfId="12011" xr:uid="{00000000-0005-0000-0000-00000B1A0000}"/>
    <cellStyle name="Normal 5 5 2 6 3 3 3" xfId="20089" xr:uid="{00000000-0005-0000-0000-00000B1A0000}"/>
    <cellStyle name="Normal 5 5 2 6 3 4" xfId="8825" xr:uid="{00000000-0005-0000-0000-00000C1A0000}"/>
    <cellStyle name="Normal 5 5 2 6 3 4 2" xfId="16903" xr:uid="{00000000-0005-0000-0000-00000C1A0000}"/>
    <cellStyle name="Normal 5 5 2 6 3 5" xfId="7215" xr:uid="{00000000-0005-0000-0000-0000091A0000}"/>
    <cellStyle name="Normal 5 5 2 6 3 6" xfId="15295" xr:uid="{00000000-0005-0000-0000-0000091A0000}"/>
    <cellStyle name="Normal 5 5 2 6 4" xfId="2877" xr:uid="{00000000-0005-0000-0000-00007C100000}"/>
    <cellStyle name="Normal 5 5 2 6 4 2" xfId="9366" xr:uid="{00000000-0005-0000-0000-00000D1A0000}"/>
    <cellStyle name="Normal 5 5 2 6 4 3" xfId="17444" xr:uid="{00000000-0005-0000-0000-00000D1A0000}"/>
    <cellStyle name="Normal 5 5 2 6 5" xfId="4570" xr:uid="{00000000-0005-0000-0000-00007D100000}"/>
    <cellStyle name="Normal 5 5 2 6 5 2" xfId="10957" xr:uid="{00000000-0005-0000-0000-00000E1A0000}"/>
    <cellStyle name="Normal 5 5 2 6 5 3" xfId="19035" xr:uid="{00000000-0005-0000-0000-00000E1A0000}"/>
    <cellStyle name="Normal 5 5 2 6 6" xfId="7771" xr:uid="{00000000-0005-0000-0000-00000F1A0000}"/>
    <cellStyle name="Normal 5 5 2 6 6 2" xfId="15849" xr:uid="{00000000-0005-0000-0000-00000F1A0000}"/>
    <cellStyle name="Normal 5 5 2 6 7" xfId="13308" xr:uid="{00000000-0005-0000-0000-0000101A0000}"/>
    <cellStyle name="Normal 5 5 2 6 7 2" xfId="21345" xr:uid="{00000000-0005-0000-0000-0000101A0000}"/>
    <cellStyle name="Normal 5 5 2 6 8" xfId="6161" xr:uid="{00000000-0005-0000-0000-0000041A0000}"/>
    <cellStyle name="Normal 5 5 2 6 9" xfId="14241" xr:uid="{00000000-0005-0000-0000-0000041A0000}"/>
    <cellStyle name="Normal 5 5 3" xfId="700" xr:uid="{00000000-0005-0000-0000-0000BC020000}"/>
    <cellStyle name="Normal 5 5 3 10" xfId="12321" xr:uid="{00000000-0005-0000-0000-0000121A0000}"/>
    <cellStyle name="Normal 5 5 3 10 2" xfId="20394" xr:uid="{00000000-0005-0000-0000-0000121A0000}"/>
    <cellStyle name="Normal 5 5 3 11" xfId="13712" xr:uid="{00000000-0005-0000-0000-0000131A0000}"/>
    <cellStyle name="Normal 5 5 3 11 2" xfId="21709" xr:uid="{00000000-0005-0000-0000-0000131A0000}"/>
    <cellStyle name="Normal 5 5 3 12" xfId="5850" xr:uid="{00000000-0005-0000-0000-0000111A0000}"/>
    <cellStyle name="Normal 5 5 3 13" xfId="13930" xr:uid="{00000000-0005-0000-0000-0000111A0000}"/>
    <cellStyle name="Normal 5 5 3 2" xfId="701" xr:uid="{00000000-0005-0000-0000-0000BD020000}"/>
    <cellStyle name="Normal 5 5 3 2 10" xfId="5898" xr:uid="{00000000-0005-0000-0000-0000141A0000}"/>
    <cellStyle name="Normal 5 5 3 2 11" xfId="13978" xr:uid="{00000000-0005-0000-0000-0000141A0000}"/>
    <cellStyle name="Normal 5 5 3 2 2" xfId="1062" xr:uid="{00000000-0005-0000-0000-000080100000}"/>
    <cellStyle name="Normal 5 5 3 2 2 2" xfId="1720" xr:uid="{00000000-0005-0000-0000-000081100000}"/>
    <cellStyle name="Normal 5 5 3 2 2 2 2" xfId="3370" xr:uid="{00000000-0005-0000-0000-000082100000}"/>
    <cellStyle name="Normal 5 5 3 2 2 2 2 2" xfId="9829" xr:uid="{00000000-0005-0000-0000-0000171A0000}"/>
    <cellStyle name="Normal 5 5 3 2 2 2 2 3" xfId="17907" xr:uid="{00000000-0005-0000-0000-0000171A0000}"/>
    <cellStyle name="Normal 5 5 3 2 2 2 3" xfId="5033" xr:uid="{00000000-0005-0000-0000-000083100000}"/>
    <cellStyle name="Normal 5 5 3 2 2 2 3 2" xfId="11420" xr:uid="{00000000-0005-0000-0000-0000181A0000}"/>
    <cellStyle name="Normal 5 5 3 2 2 2 3 3" xfId="19498" xr:uid="{00000000-0005-0000-0000-0000181A0000}"/>
    <cellStyle name="Normal 5 5 3 2 2 2 4" xfId="8234" xr:uid="{00000000-0005-0000-0000-0000191A0000}"/>
    <cellStyle name="Normal 5 5 3 2 2 2 4 2" xfId="16312" xr:uid="{00000000-0005-0000-0000-0000191A0000}"/>
    <cellStyle name="Normal 5 5 3 2 2 2 5" xfId="13310" xr:uid="{00000000-0005-0000-0000-00001A1A0000}"/>
    <cellStyle name="Normal 5 5 3 2 2 2 5 2" xfId="21347" xr:uid="{00000000-0005-0000-0000-00001A1A0000}"/>
    <cellStyle name="Normal 5 5 3 2 2 2 6" xfId="6624" xr:uid="{00000000-0005-0000-0000-0000161A0000}"/>
    <cellStyle name="Normal 5 5 3 2 2 2 7" xfId="14704" xr:uid="{00000000-0005-0000-0000-0000161A0000}"/>
    <cellStyle name="Normal 5 5 3 2 2 3" xfId="2247" xr:uid="{00000000-0005-0000-0000-000084100000}"/>
    <cellStyle name="Normal 5 5 3 2 2 3 2" xfId="3897" xr:uid="{00000000-0005-0000-0000-000085100000}"/>
    <cellStyle name="Normal 5 5 3 2 2 3 2 2" xfId="10356" xr:uid="{00000000-0005-0000-0000-00001C1A0000}"/>
    <cellStyle name="Normal 5 5 3 2 2 3 2 3" xfId="18434" xr:uid="{00000000-0005-0000-0000-00001C1A0000}"/>
    <cellStyle name="Normal 5 5 3 2 2 3 3" xfId="5560" xr:uid="{00000000-0005-0000-0000-000086100000}"/>
    <cellStyle name="Normal 5 5 3 2 2 3 3 2" xfId="11947" xr:uid="{00000000-0005-0000-0000-00001D1A0000}"/>
    <cellStyle name="Normal 5 5 3 2 2 3 3 3" xfId="20025" xr:uid="{00000000-0005-0000-0000-00001D1A0000}"/>
    <cellStyle name="Normal 5 5 3 2 2 3 4" xfId="8761" xr:uid="{00000000-0005-0000-0000-00001E1A0000}"/>
    <cellStyle name="Normal 5 5 3 2 2 3 4 2" xfId="16839" xr:uid="{00000000-0005-0000-0000-00001E1A0000}"/>
    <cellStyle name="Normal 5 5 3 2 2 3 5" xfId="7151" xr:uid="{00000000-0005-0000-0000-00001B1A0000}"/>
    <cellStyle name="Normal 5 5 3 2 2 3 6" xfId="15231" xr:uid="{00000000-0005-0000-0000-00001B1A0000}"/>
    <cellStyle name="Normal 5 5 3 2 2 4" xfId="2820" xr:uid="{00000000-0005-0000-0000-000087100000}"/>
    <cellStyle name="Normal 5 5 3 2 2 4 2" xfId="9309" xr:uid="{00000000-0005-0000-0000-00001F1A0000}"/>
    <cellStyle name="Normal 5 5 3 2 2 4 3" xfId="17387" xr:uid="{00000000-0005-0000-0000-00001F1A0000}"/>
    <cellStyle name="Normal 5 5 3 2 2 5" xfId="4506" xr:uid="{00000000-0005-0000-0000-000088100000}"/>
    <cellStyle name="Normal 5 5 3 2 2 5 2" xfId="10893" xr:uid="{00000000-0005-0000-0000-0000201A0000}"/>
    <cellStyle name="Normal 5 5 3 2 2 5 3" xfId="18971" xr:uid="{00000000-0005-0000-0000-0000201A0000}"/>
    <cellStyle name="Normal 5 5 3 2 2 6" xfId="7707" xr:uid="{00000000-0005-0000-0000-0000211A0000}"/>
    <cellStyle name="Normal 5 5 3 2 2 6 2" xfId="15785" xr:uid="{00000000-0005-0000-0000-0000211A0000}"/>
    <cellStyle name="Normal 5 5 3 2 2 7" xfId="12595" xr:uid="{00000000-0005-0000-0000-0000221A0000}"/>
    <cellStyle name="Normal 5 5 3 2 2 7 2" xfId="20662" xr:uid="{00000000-0005-0000-0000-0000221A0000}"/>
    <cellStyle name="Normal 5 5 3 2 2 8" xfId="6097" xr:uid="{00000000-0005-0000-0000-0000151A0000}"/>
    <cellStyle name="Normal 5 5 3 2 2 9" xfId="14177" xr:uid="{00000000-0005-0000-0000-0000151A0000}"/>
    <cellStyle name="Normal 5 5 3 2 3" xfId="1522" xr:uid="{00000000-0005-0000-0000-000089100000}"/>
    <cellStyle name="Normal 5 5 3 2 3 2" xfId="3171" xr:uid="{00000000-0005-0000-0000-00008A100000}"/>
    <cellStyle name="Normal 5 5 3 2 3 2 2" xfId="9630" xr:uid="{00000000-0005-0000-0000-0000241A0000}"/>
    <cellStyle name="Normal 5 5 3 2 3 2 3" xfId="17708" xr:uid="{00000000-0005-0000-0000-0000241A0000}"/>
    <cellStyle name="Normal 5 5 3 2 3 3" xfId="4834" xr:uid="{00000000-0005-0000-0000-00008B100000}"/>
    <cellStyle name="Normal 5 5 3 2 3 3 2" xfId="11221" xr:uid="{00000000-0005-0000-0000-0000251A0000}"/>
    <cellStyle name="Normal 5 5 3 2 3 3 3" xfId="19299" xr:uid="{00000000-0005-0000-0000-0000251A0000}"/>
    <cellStyle name="Normal 5 5 3 2 3 4" xfId="8035" xr:uid="{00000000-0005-0000-0000-0000261A0000}"/>
    <cellStyle name="Normal 5 5 3 2 3 4 2" xfId="16113" xr:uid="{00000000-0005-0000-0000-0000261A0000}"/>
    <cellStyle name="Normal 5 5 3 2 3 5" xfId="13311" xr:uid="{00000000-0005-0000-0000-0000271A0000}"/>
    <cellStyle name="Normal 5 5 3 2 3 5 2" xfId="21348" xr:uid="{00000000-0005-0000-0000-0000271A0000}"/>
    <cellStyle name="Normal 5 5 3 2 3 6" xfId="6425" xr:uid="{00000000-0005-0000-0000-0000231A0000}"/>
    <cellStyle name="Normal 5 5 3 2 3 7" xfId="14505" xr:uid="{00000000-0005-0000-0000-0000231A0000}"/>
    <cellStyle name="Normal 5 5 3 2 4" xfId="2048" xr:uid="{00000000-0005-0000-0000-00008C100000}"/>
    <cellStyle name="Normal 5 5 3 2 4 2" xfId="3698" xr:uid="{00000000-0005-0000-0000-00008D100000}"/>
    <cellStyle name="Normal 5 5 3 2 4 2 2" xfId="10157" xr:uid="{00000000-0005-0000-0000-0000291A0000}"/>
    <cellStyle name="Normal 5 5 3 2 4 2 3" xfId="18235" xr:uid="{00000000-0005-0000-0000-0000291A0000}"/>
    <cellStyle name="Normal 5 5 3 2 4 3" xfId="5361" xr:uid="{00000000-0005-0000-0000-00008E100000}"/>
    <cellStyle name="Normal 5 5 3 2 4 3 2" xfId="11748" xr:uid="{00000000-0005-0000-0000-00002A1A0000}"/>
    <cellStyle name="Normal 5 5 3 2 4 3 3" xfId="19826" xr:uid="{00000000-0005-0000-0000-00002A1A0000}"/>
    <cellStyle name="Normal 5 5 3 2 4 4" xfId="8562" xr:uid="{00000000-0005-0000-0000-00002B1A0000}"/>
    <cellStyle name="Normal 5 5 3 2 4 4 2" xfId="16640" xr:uid="{00000000-0005-0000-0000-00002B1A0000}"/>
    <cellStyle name="Normal 5 5 3 2 4 5" xfId="13309" xr:uid="{00000000-0005-0000-0000-00002C1A0000}"/>
    <cellStyle name="Normal 5 5 3 2 4 5 2" xfId="21346" xr:uid="{00000000-0005-0000-0000-00002C1A0000}"/>
    <cellStyle name="Normal 5 5 3 2 4 6" xfId="6952" xr:uid="{00000000-0005-0000-0000-0000281A0000}"/>
    <cellStyle name="Normal 5 5 3 2 4 7" xfId="15032" xr:uid="{00000000-0005-0000-0000-0000281A0000}"/>
    <cellStyle name="Normal 5 5 3 2 5" xfId="2627" xr:uid="{00000000-0005-0000-0000-00008F100000}"/>
    <cellStyle name="Normal 5 5 3 2 5 2" xfId="9129" xr:uid="{00000000-0005-0000-0000-00002D1A0000}"/>
    <cellStyle name="Normal 5 5 3 2 5 3" xfId="17207" xr:uid="{00000000-0005-0000-0000-00002D1A0000}"/>
    <cellStyle name="Normal 5 5 3 2 6" xfId="4307" xr:uid="{00000000-0005-0000-0000-000090100000}"/>
    <cellStyle name="Normal 5 5 3 2 6 2" xfId="10694" xr:uid="{00000000-0005-0000-0000-00002E1A0000}"/>
    <cellStyle name="Normal 5 5 3 2 6 3" xfId="18772" xr:uid="{00000000-0005-0000-0000-00002E1A0000}"/>
    <cellStyle name="Normal 5 5 3 2 7" xfId="7508" xr:uid="{00000000-0005-0000-0000-00002F1A0000}"/>
    <cellStyle name="Normal 5 5 3 2 7 2" xfId="15586" xr:uid="{00000000-0005-0000-0000-00002F1A0000}"/>
    <cellStyle name="Normal 5 5 3 2 8" xfId="12322" xr:uid="{00000000-0005-0000-0000-0000301A0000}"/>
    <cellStyle name="Normal 5 5 3 2 8 2" xfId="20395" xr:uid="{00000000-0005-0000-0000-0000301A0000}"/>
    <cellStyle name="Normal 5 5 3 2 9" xfId="13713" xr:uid="{00000000-0005-0000-0000-0000311A0000}"/>
    <cellStyle name="Normal 5 5 3 2 9 2" xfId="21710" xr:uid="{00000000-0005-0000-0000-0000311A0000}"/>
    <cellStyle name="Normal 5 5 3 3" xfId="702" xr:uid="{00000000-0005-0000-0000-0000BE020000}"/>
    <cellStyle name="Normal 5 5 3 3 2" xfId="703" xr:uid="{00000000-0005-0000-0000-0000BF020000}"/>
    <cellStyle name="Normal 5 5 3 3 2 2" xfId="2980" xr:uid="{00000000-0005-0000-0000-000093100000}"/>
    <cellStyle name="Normal 5 5 3 3 2 2 2" xfId="4073" xr:uid="{00000000-0005-0000-0000-000094100000}"/>
    <cellStyle name="Normal 5 5 3 3 2 2 3" xfId="13313" xr:uid="{00000000-0005-0000-0000-0000361A0000}"/>
    <cellStyle name="Normal 5 5 3 3 2 2 3 2" xfId="21350" xr:uid="{00000000-0005-0000-0000-0000361A0000}"/>
    <cellStyle name="Normal 5 5 3 3 2 3" xfId="2628" xr:uid="{00000000-0005-0000-0000-000095100000}"/>
    <cellStyle name="Normal 5 5 3 3 2 3 2" xfId="13501" xr:uid="{00000000-0005-0000-0000-0000381A0000}"/>
    <cellStyle name="Normal 5 5 3 3 2 4" xfId="12596" xr:uid="{00000000-0005-0000-0000-0000391A0000}"/>
    <cellStyle name="Normal 5 5 3 3 2 4 2" xfId="20663" xr:uid="{00000000-0005-0000-0000-0000391A0000}"/>
    <cellStyle name="Normal 5 5 3 3 2 5" xfId="1250" xr:uid="{00000000-0005-0000-0000-000092100000}"/>
    <cellStyle name="Normal 5 5 3 3 3" xfId="704" xr:uid="{00000000-0005-0000-0000-0000C0020000}"/>
    <cellStyle name="Normal 5 5 3 3 3 2" xfId="13314" xr:uid="{00000000-0005-0000-0000-00003B1A0000}"/>
    <cellStyle name="Normal 5 5 3 3 3 2 2" xfId="21351" xr:uid="{00000000-0005-0000-0000-00003B1A0000}"/>
    <cellStyle name="Normal 5 5 3 3 4" xfId="13312" xr:uid="{00000000-0005-0000-0000-00003C1A0000}"/>
    <cellStyle name="Normal 5 5 3 3 4 2" xfId="21349" xr:uid="{00000000-0005-0000-0000-00003C1A0000}"/>
    <cellStyle name="Normal 5 5 3 3 5" xfId="12403" xr:uid="{00000000-0005-0000-0000-00003D1A0000}"/>
    <cellStyle name="Normal 5 5 3 3 5 2" xfId="20474" xr:uid="{00000000-0005-0000-0000-00003D1A0000}"/>
    <cellStyle name="Normal 5 5 3 4" xfId="1116" xr:uid="{00000000-0005-0000-0000-000097100000}"/>
    <cellStyle name="Normal 5 5 3 4 2" xfId="1774" xr:uid="{00000000-0005-0000-0000-000098100000}"/>
    <cellStyle name="Normal 5 5 3 4 2 2" xfId="3424" xr:uid="{00000000-0005-0000-0000-000099100000}"/>
    <cellStyle name="Normal 5 5 3 4 2 2 2" xfId="9883" xr:uid="{00000000-0005-0000-0000-0000401A0000}"/>
    <cellStyle name="Normal 5 5 3 4 2 2 3" xfId="17961" xr:uid="{00000000-0005-0000-0000-0000401A0000}"/>
    <cellStyle name="Normal 5 5 3 4 2 3" xfId="5087" xr:uid="{00000000-0005-0000-0000-00009A100000}"/>
    <cellStyle name="Normal 5 5 3 4 2 3 2" xfId="11474" xr:uid="{00000000-0005-0000-0000-0000411A0000}"/>
    <cellStyle name="Normal 5 5 3 4 2 3 3" xfId="19552" xr:uid="{00000000-0005-0000-0000-0000411A0000}"/>
    <cellStyle name="Normal 5 5 3 4 2 4" xfId="8288" xr:uid="{00000000-0005-0000-0000-0000421A0000}"/>
    <cellStyle name="Normal 5 5 3 4 2 4 2" xfId="16366" xr:uid="{00000000-0005-0000-0000-0000421A0000}"/>
    <cellStyle name="Normal 5 5 3 4 2 5" xfId="13315" xr:uid="{00000000-0005-0000-0000-0000431A0000}"/>
    <cellStyle name="Normal 5 5 3 4 2 5 2" xfId="21352" xr:uid="{00000000-0005-0000-0000-0000431A0000}"/>
    <cellStyle name="Normal 5 5 3 4 2 6" xfId="6678" xr:uid="{00000000-0005-0000-0000-00003F1A0000}"/>
    <cellStyle name="Normal 5 5 3 4 2 7" xfId="14758" xr:uid="{00000000-0005-0000-0000-00003F1A0000}"/>
    <cellStyle name="Normal 5 5 3 4 3" xfId="2301" xr:uid="{00000000-0005-0000-0000-00009B100000}"/>
    <cellStyle name="Normal 5 5 3 4 3 2" xfId="3951" xr:uid="{00000000-0005-0000-0000-00009C100000}"/>
    <cellStyle name="Normal 5 5 3 4 3 2 2" xfId="10410" xr:uid="{00000000-0005-0000-0000-0000451A0000}"/>
    <cellStyle name="Normal 5 5 3 4 3 2 3" xfId="18488" xr:uid="{00000000-0005-0000-0000-0000451A0000}"/>
    <cellStyle name="Normal 5 5 3 4 3 3" xfId="5614" xr:uid="{00000000-0005-0000-0000-00009D100000}"/>
    <cellStyle name="Normal 5 5 3 4 3 3 2" xfId="12001" xr:uid="{00000000-0005-0000-0000-0000461A0000}"/>
    <cellStyle name="Normal 5 5 3 4 3 3 3" xfId="20079" xr:uid="{00000000-0005-0000-0000-0000461A0000}"/>
    <cellStyle name="Normal 5 5 3 4 3 4" xfId="8815" xr:uid="{00000000-0005-0000-0000-0000471A0000}"/>
    <cellStyle name="Normal 5 5 3 4 3 4 2" xfId="16893" xr:uid="{00000000-0005-0000-0000-0000471A0000}"/>
    <cellStyle name="Normal 5 5 3 4 3 5" xfId="7205" xr:uid="{00000000-0005-0000-0000-0000441A0000}"/>
    <cellStyle name="Normal 5 5 3 4 3 6" xfId="15285" xr:uid="{00000000-0005-0000-0000-0000441A0000}"/>
    <cellStyle name="Normal 5 5 3 4 4" xfId="2867" xr:uid="{00000000-0005-0000-0000-00009E100000}"/>
    <cellStyle name="Normal 5 5 3 4 4 2" xfId="9356" xr:uid="{00000000-0005-0000-0000-0000481A0000}"/>
    <cellStyle name="Normal 5 5 3 4 4 3" xfId="17434" xr:uid="{00000000-0005-0000-0000-0000481A0000}"/>
    <cellStyle name="Normal 5 5 3 4 5" xfId="4560" xr:uid="{00000000-0005-0000-0000-00009F100000}"/>
    <cellStyle name="Normal 5 5 3 4 5 2" xfId="10947" xr:uid="{00000000-0005-0000-0000-0000491A0000}"/>
    <cellStyle name="Normal 5 5 3 4 5 3" xfId="19025" xr:uid="{00000000-0005-0000-0000-0000491A0000}"/>
    <cellStyle name="Normal 5 5 3 4 6" xfId="7761" xr:uid="{00000000-0005-0000-0000-00004A1A0000}"/>
    <cellStyle name="Normal 5 5 3 4 6 2" xfId="15839" xr:uid="{00000000-0005-0000-0000-00004A1A0000}"/>
    <cellStyle name="Normal 5 5 3 4 7" xfId="12594" xr:uid="{00000000-0005-0000-0000-00004B1A0000}"/>
    <cellStyle name="Normal 5 5 3 4 7 2" xfId="20661" xr:uid="{00000000-0005-0000-0000-00004B1A0000}"/>
    <cellStyle name="Normal 5 5 3 4 8" xfId="6151" xr:uid="{00000000-0005-0000-0000-00003E1A0000}"/>
    <cellStyle name="Normal 5 5 3 4 9" xfId="14231" xr:uid="{00000000-0005-0000-0000-00003E1A0000}"/>
    <cellStyle name="Normal 5 5 3 5" xfId="1474" xr:uid="{00000000-0005-0000-0000-0000A0100000}"/>
    <cellStyle name="Normal 5 5 3 5 2" xfId="3123" xr:uid="{00000000-0005-0000-0000-0000A1100000}"/>
    <cellStyle name="Normal 5 5 3 5 2 2" xfId="9582" xr:uid="{00000000-0005-0000-0000-00004D1A0000}"/>
    <cellStyle name="Normal 5 5 3 5 2 3" xfId="17660" xr:uid="{00000000-0005-0000-0000-00004D1A0000}"/>
    <cellStyle name="Normal 5 5 3 5 3" xfId="4786" xr:uid="{00000000-0005-0000-0000-0000A2100000}"/>
    <cellStyle name="Normal 5 5 3 5 3 2" xfId="11173" xr:uid="{00000000-0005-0000-0000-00004E1A0000}"/>
    <cellStyle name="Normal 5 5 3 5 3 3" xfId="19251" xr:uid="{00000000-0005-0000-0000-00004E1A0000}"/>
    <cellStyle name="Normal 5 5 3 5 4" xfId="7987" xr:uid="{00000000-0005-0000-0000-00004F1A0000}"/>
    <cellStyle name="Normal 5 5 3 5 4 2" xfId="16065" xr:uid="{00000000-0005-0000-0000-00004F1A0000}"/>
    <cellStyle name="Normal 5 5 3 5 5" xfId="13316" xr:uid="{00000000-0005-0000-0000-0000501A0000}"/>
    <cellStyle name="Normal 5 5 3 5 5 2" xfId="21353" xr:uid="{00000000-0005-0000-0000-0000501A0000}"/>
    <cellStyle name="Normal 5 5 3 5 6" xfId="6377" xr:uid="{00000000-0005-0000-0000-00004C1A0000}"/>
    <cellStyle name="Normal 5 5 3 5 7" xfId="14457" xr:uid="{00000000-0005-0000-0000-00004C1A0000}"/>
    <cellStyle name="Normal 5 5 3 6" xfId="2000" xr:uid="{00000000-0005-0000-0000-0000A3100000}"/>
    <cellStyle name="Normal 5 5 3 6 2" xfId="3650" xr:uid="{00000000-0005-0000-0000-0000A4100000}"/>
    <cellStyle name="Normal 5 5 3 6 2 2" xfId="10109" xr:uid="{00000000-0005-0000-0000-0000521A0000}"/>
    <cellStyle name="Normal 5 5 3 6 2 3" xfId="18187" xr:uid="{00000000-0005-0000-0000-0000521A0000}"/>
    <cellStyle name="Normal 5 5 3 6 3" xfId="5313" xr:uid="{00000000-0005-0000-0000-0000A5100000}"/>
    <cellStyle name="Normal 5 5 3 6 3 2" xfId="11700" xr:uid="{00000000-0005-0000-0000-0000531A0000}"/>
    <cellStyle name="Normal 5 5 3 6 3 3" xfId="19778" xr:uid="{00000000-0005-0000-0000-0000531A0000}"/>
    <cellStyle name="Normal 5 5 3 6 4" xfId="8514" xr:uid="{00000000-0005-0000-0000-0000541A0000}"/>
    <cellStyle name="Normal 5 5 3 6 4 2" xfId="16592" xr:uid="{00000000-0005-0000-0000-0000541A0000}"/>
    <cellStyle name="Normal 5 5 3 6 5" xfId="12793" xr:uid="{00000000-0005-0000-0000-0000551A0000}"/>
    <cellStyle name="Normal 5 5 3 6 5 2" xfId="20843" xr:uid="{00000000-0005-0000-0000-0000551A0000}"/>
    <cellStyle name="Normal 5 5 3 6 6" xfId="6904" xr:uid="{00000000-0005-0000-0000-0000511A0000}"/>
    <cellStyle name="Normal 5 5 3 6 7" xfId="14984" xr:uid="{00000000-0005-0000-0000-0000511A0000}"/>
    <cellStyle name="Normal 5 5 3 7" xfId="2626" xr:uid="{00000000-0005-0000-0000-0000A6100000}"/>
    <cellStyle name="Normal 5 5 3 7 2" xfId="9128" xr:uid="{00000000-0005-0000-0000-0000561A0000}"/>
    <cellStyle name="Normal 5 5 3 7 3" xfId="17206" xr:uid="{00000000-0005-0000-0000-0000561A0000}"/>
    <cellStyle name="Normal 5 5 3 8" xfId="935" xr:uid="{00000000-0005-0000-0000-0000A7100000}"/>
    <cellStyle name="Normal 5 5 3 8 2" xfId="7460" xr:uid="{00000000-0005-0000-0000-0000571A0000}"/>
    <cellStyle name="Normal 5 5 3 8 3" xfId="15538" xr:uid="{00000000-0005-0000-0000-0000571A0000}"/>
    <cellStyle name="Normal 5 5 3 9" xfId="4259" xr:uid="{00000000-0005-0000-0000-0000A8100000}"/>
    <cellStyle name="Normal 5 5 3 9 2" xfId="10646" xr:uid="{00000000-0005-0000-0000-0000581A0000}"/>
    <cellStyle name="Normal 5 5 3 9 3" xfId="18724" xr:uid="{00000000-0005-0000-0000-0000581A0000}"/>
    <cellStyle name="Normal 5 5 4" xfId="705" xr:uid="{00000000-0005-0000-0000-0000C1020000}"/>
    <cellStyle name="Normal 5 5 4 10" xfId="13714" xr:uid="{00000000-0005-0000-0000-00005A1A0000}"/>
    <cellStyle name="Normal 5 5 4 10 2" xfId="21711" xr:uid="{00000000-0005-0000-0000-00005A1A0000}"/>
    <cellStyle name="Normal 5 5 4 11" xfId="5851" xr:uid="{00000000-0005-0000-0000-0000591A0000}"/>
    <cellStyle name="Normal 5 5 4 12" xfId="13931" xr:uid="{00000000-0005-0000-0000-0000591A0000}"/>
    <cellStyle name="Normal 5 5 4 2" xfId="706" xr:uid="{00000000-0005-0000-0000-0000C2020000}"/>
    <cellStyle name="Normal 5 5 4 2 10" xfId="5950" xr:uid="{00000000-0005-0000-0000-00005B1A0000}"/>
    <cellStyle name="Normal 5 5 4 2 11" xfId="14030" xr:uid="{00000000-0005-0000-0000-00005B1A0000}"/>
    <cellStyle name="Normal 5 5 4 2 2" xfId="1191" xr:uid="{00000000-0005-0000-0000-0000AB100000}"/>
    <cellStyle name="Normal 5 5 4 2 2 2" xfId="1849" xr:uid="{00000000-0005-0000-0000-0000AC100000}"/>
    <cellStyle name="Normal 5 5 4 2 2 2 2" xfId="3499" xr:uid="{00000000-0005-0000-0000-0000AD100000}"/>
    <cellStyle name="Normal 5 5 4 2 2 2 2 2" xfId="9958" xr:uid="{00000000-0005-0000-0000-00005E1A0000}"/>
    <cellStyle name="Normal 5 5 4 2 2 2 2 3" xfId="18036" xr:uid="{00000000-0005-0000-0000-00005E1A0000}"/>
    <cellStyle name="Normal 5 5 4 2 2 2 3" xfId="5162" xr:uid="{00000000-0005-0000-0000-0000AE100000}"/>
    <cellStyle name="Normal 5 5 4 2 2 2 3 2" xfId="11549" xr:uid="{00000000-0005-0000-0000-00005F1A0000}"/>
    <cellStyle name="Normal 5 5 4 2 2 2 3 3" xfId="19627" xr:uid="{00000000-0005-0000-0000-00005F1A0000}"/>
    <cellStyle name="Normal 5 5 4 2 2 2 4" xfId="8363" xr:uid="{00000000-0005-0000-0000-0000601A0000}"/>
    <cellStyle name="Normal 5 5 4 2 2 2 4 2" xfId="16441" xr:uid="{00000000-0005-0000-0000-0000601A0000}"/>
    <cellStyle name="Normal 5 5 4 2 2 2 5" xfId="13318" xr:uid="{00000000-0005-0000-0000-0000611A0000}"/>
    <cellStyle name="Normal 5 5 4 2 2 2 5 2" xfId="21355" xr:uid="{00000000-0005-0000-0000-0000611A0000}"/>
    <cellStyle name="Normal 5 5 4 2 2 2 6" xfId="6753" xr:uid="{00000000-0005-0000-0000-00005D1A0000}"/>
    <cellStyle name="Normal 5 5 4 2 2 2 7" xfId="14833" xr:uid="{00000000-0005-0000-0000-00005D1A0000}"/>
    <cellStyle name="Normal 5 5 4 2 2 3" xfId="2376" xr:uid="{00000000-0005-0000-0000-0000AF100000}"/>
    <cellStyle name="Normal 5 5 4 2 2 3 2" xfId="4026" xr:uid="{00000000-0005-0000-0000-0000B0100000}"/>
    <cellStyle name="Normal 5 5 4 2 2 3 2 2" xfId="10485" xr:uid="{00000000-0005-0000-0000-0000631A0000}"/>
    <cellStyle name="Normal 5 5 4 2 2 3 2 3" xfId="18563" xr:uid="{00000000-0005-0000-0000-0000631A0000}"/>
    <cellStyle name="Normal 5 5 4 2 2 3 3" xfId="5689" xr:uid="{00000000-0005-0000-0000-0000B1100000}"/>
    <cellStyle name="Normal 5 5 4 2 2 3 3 2" xfId="12076" xr:uid="{00000000-0005-0000-0000-0000641A0000}"/>
    <cellStyle name="Normal 5 5 4 2 2 3 3 3" xfId="20154" xr:uid="{00000000-0005-0000-0000-0000641A0000}"/>
    <cellStyle name="Normal 5 5 4 2 2 3 4" xfId="8890" xr:uid="{00000000-0005-0000-0000-0000651A0000}"/>
    <cellStyle name="Normal 5 5 4 2 2 3 4 2" xfId="16968" xr:uid="{00000000-0005-0000-0000-0000651A0000}"/>
    <cellStyle name="Normal 5 5 4 2 2 3 5" xfId="7280" xr:uid="{00000000-0005-0000-0000-0000621A0000}"/>
    <cellStyle name="Normal 5 5 4 2 2 3 6" xfId="15360" xr:uid="{00000000-0005-0000-0000-0000621A0000}"/>
    <cellStyle name="Normal 5 5 4 2 2 4" xfId="2942" xr:uid="{00000000-0005-0000-0000-0000B2100000}"/>
    <cellStyle name="Normal 5 5 4 2 2 4 2" xfId="9431" xr:uid="{00000000-0005-0000-0000-0000661A0000}"/>
    <cellStyle name="Normal 5 5 4 2 2 4 3" xfId="17509" xr:uid="{00000000-0005-0000-0000-0000661A0000}"/>
    <cellStyle name="Normal 5 5 4 2 2 5" xfId="4635" xr:uid="{00000000-0005-0000-0000-0000B3100000}"/>
    <cellStyle name="Normal 5 5 4 2 2 5 2" xfId="11022" xr:uid="{00000000-0005-0000-0000-0000671A0000}"/>
    <cellStyle name="Normal 5 5 4 2 2 5 3" xfId="19100" xr:uid="{00000000-0005-0000-0000-0000671A0000}"/>
    <cellStyle name="Normal 5 5 4 2 2 6" xfId="7836" xr:uid="{00000000-0005-0000-0000-0000681A0000}"/>
    <cellStyle name="Normal 5 5 4 2 2 6 2" xfId="15914" xr:uid="{00000000-0005-0000-0000-0000681A0000}"/>
    <cellStyle name="Normal 5 5 4 2 2 7" xfId="12598" xr:uid="{00000000-0005-0000-0000-0000691A0000}"/>
    <cellStyle name="Normal 5 5 4 2 2 7 2" xfId="20665" xr:uid="{00000000-0005-0000-0000-0000691A0000}"/>
    <cellStyle name="Normal 5 5 4 2 2 8" xfId="6226" xr:uid="{00000000-0005-0000-0000-00005C1A0000}"/>
    <cellStyle name="Normal 5 5 4 2 2 9" xfId="14306" xr:uid="{00000000-0005-0000-0000-00005C1A0000}"/>
    <cellStyle name="Normal 5 5 4 2 3" xfId="1574" xr:uid="{00000000-0005-0000-0000-0000B4100000}"/>
    <cellStyle name="Normal 5 5 4 2 3 2" xfId="3223" xr:uid="{00000000-0005-0000-0000-0000B5100000}"/>
    <cellStyle name="Normal 5 5 4 2 3 2 2" xfId="9682" xr:uid="{00000000-0005-0000-0000-00006B1A0000}"/>
    <cellStyle name="Normal 5 5 4 2 3 2 3" xfId="17760" xr:uid="{00000000-0005-0000-0000-00006B1A0000}"/>
    <cellStyle name="Normal 5 5 4 2 3 3" xfId="4886" xr:uid="{00000000-0005-0000-0000-0000B6100000}"/>
    <cellStyle name="Normal 5 5 4 2 3 3 2" xfId="11273" xr:uid="{00000000-0005-0000-0000-00006C1A0000}"/>
    <cellStyle name="Normal 5 5 4 2 3 3 3" xfId="19351" xr:uid="{00000000-0005-0000-0000-00006C1A0000}"/>
    <cellStyle name="Normal 5 5 4 2 3 4" xfId="8087" xr:uid="{00000000-0005-0000-0000-00006D1A0000}"/>
    <cellStyle name="Normal 5 5 4 2 3 4 2" xfId="16165" xr:uid="{00000000-0005-0000-0000-00006D1A0000}"/>
    <cellStyle name="Normal 5 5 4 2 3 5" xfId="13319" xr:uid="{00000000-0005-0000-0000-00006E1A0000}"/>
    <cellStyle name="Normal 5 5 4 2 3 5 2" xfId="21356" xr:uid="{00000000-0005-0000-0000-00006E1A0000}"/>
    <cellStyle name="Normal 5 5 4 2 3 6" xfId="6477" xr:uid="{00000000-0005-0000-0000-00006A1A0000}"/>
    <cellStyle name="Normal 5 5 4 2 3 7" xfId="14557" xr:uid="{00000000-0005-0000-0000-00006A1A0000}"/>
    <cellStyle name="Normal 5 5 4 2 4" xfId="2100" xr:uid="{00000000-0005-0000-0000-0000B7100000}"/>
    <cellStyle name="Normal 5 5 4 2 4 2" xfId="3750" xr:uid="{00000000-0005-0000-0000-0000B8100000}"/>
    <cellStyle name="Normal 5 5 4 2 4 2 2" xfId="10209" xr:uid="{00000000-0005-0000-0000-0000701A0000}"/>
    <cellStyle name="Normal 5 5 4 2 4 2 3" xfId="18287" xr:uid="{00000000-0005-0000-0000-0000701A0000}"/>
    <cellStyle name="Normal 5 5 4 2 4 3" xfId="5413" xr:uid="{00000000-0005-0000-0000-0000B9100000}"/>
    <cellStyle name="Normal 5 5 4 2 4 3 2" xfId="11800" xr:uid="{00000000-0005-0000-0000-0000711A0000}"/>
    <cellStyle name="Normal 5 5 4 2 4 3 3" xfId="19878" xr:uid="{00000000-0005-0000-0000-0000711A0000}"/>
    <cellStyle name="Normal 5 5 4 2 4 4" xfId="8614" xr:uid="{00000000-0005-0000-0000-0000721A0000}"/>
    <cellStyle name="Normal 5 5 4 2 4 4 2" xfId="16692" xr:uid="{00000000-0005-0000-0000-0000721A0000}"/>
    <cellStyle name="Normal 5 5 4 2 4 5" xfId="13317" xr:uid="{00000000-0005-0000-0000-0000731A0000}"/>
    <cellStyle name="Normal 5 5 4 2 4 5 2" xfId="21354" xr:uid="{00000000-0005-0000-0000-0000731A0000}"/>
    <cellStyle name="Normal 5 5 4 2 4 6" xfId="7004" xr:uid="{00000000-0005-0000-0000-00006F1A0000}"/>
    <cellStyle name="Normal 5 5 4 2 4 7" xfId="15084" xr:uid="{00000000-0005-0000-0000-00006F1A0000}"/>
    <cellStyle name="Normal 5 5 4 2 5" xfId="2630" xr:uid="{00000000-0005-0000-0000-0000BA100000}"/>
    <cellStyle name="Normal 5 5 4 2 5 2" xfId="9131" xr:uid="{00000000-0005-0000-0000-0000741A0000}"/>
    <cellStyle name="Normal 5 5 4 2 5 3" xfId="17209" xr:uid="{00000000-0005-0000-0000-0000741A0000}"/>
    <cellStyle name="Normal 5 5 4 2 6" xfId="4359" xr:uid="{00000000-0005-0000-0000-0000BB100000}"/>
    <cellStyle name="Normal 5 5 4 2 6 2" xfId="10746" xr:uid="{00000000-0005-0000-0000-0000751A0000}"/>
    <cellStyle name="Normal 5 5 4 2 6 3" xfId="18824" xr:uid="{00000000-0005-0000-0000-0000751A0000}"/>
    <cellStyle name="Normal 5 5 4 2 7" xfId="7560" xr:uid="{00000000-0005-0000-0000-0000761A0000}"/>
    <cellStyle name="Normal 5 5 4 2 7 2" xfId="15638" xr:uid="{00000000-0005-0000-0000-0000761A0000}"/>
    <cellStyle name="Normal 5 5 4 2 8" xfId="12324" xr:uid="{00000000-0005-0000-0000-0000771A0000}"/>
    <cellStyle name="Normal 5 5 4 2 8 2" xfId="20397" xr:uid="{00000000-0005-0000-0000-0000771A0000}"/>
    <cellStyle name="Normal 5 5 4 2 9" xfId="13715" xr:uid="{00000000-0005-0000-0000-0000781A0000}"/>
    <cellStyle name="Normal 5 5 4 2 9 2" xfId="21712" xr:uid="{00000000-0005-0000-0000-0000781A0000}"/>
    <cellStyle name="Normal 5 5 4 3" xfId="1063" xr:uid="{00000000-0005-0000-0000-0000BC100000}"/>
    <cellStyle name="Normal 5 5 4 3 2" xfId="1721" xr:uid="{00000000-0005-0000-0000-0000BD100000}"/>
    <cellStyle name="Normal 5 5 4 3 2 2" xfId="3371" xr:uid="{00000000-0005-0000-0000-0000BE100000}"/>
    <cellStyle name="Normal 5 5 4 3 2 2 2" xfId="9830" xr:uid="{00000000-0005-0000-0000-00007B1A0000}"/>
    <cellStyle name="Normal 5 5 4 3 2 2 3" xfId="17908" xr:uid="{00000000-0005-0000-0000-00007B1A0000}"/>
    <cellStyle name="Normal 5 5 4 3 2 3" xfId="5034" xr:uid="{00000000-0005-0000-0000-0000BF100000}"/>
    <cellStyle name="Normal 5 5 4 3 2 3 2" xfId="11421" xr:uid="{00000000-0005-0000-0000-00007C1A0000}"/>
    <cellStyle name="Normal 5 5 4 3 2 3 3" xfId="19499" xr:uid="{00000000-0005-0000-0000-00007C1A0000}"/>
    <cellStyle name="Normal 5 5 4 3 2 4" xfId="8235" xr:uid="{00000000-0005-0000-0000-00007D1A0000}"/>
    <cellStyle name="Normal 5 5 4 3 2 4 2" xfId="16313" xr:uid="{00000000-0005-0000-0000-00007D1A0000}"/>
    <cellStyle name="Normal 5 5 4 3 2 5" xfId="13320" xr:uid="{00000000-0005-0000-0000-00007E1A0000}"/>
    <cellStyle name="Normal 5 5 4 3 2 5 2" xfId="21357" xr:uid="{00000000-0005-0000-0000-00007E1A0000}"/>
    <cellStyle name="Normal 5 5 4 3 2 6" xfId="6625" xr:uid="{00000000-0005-0000-0000-00007A1A0000}"/>
    <cellStyle name="Normal 5 5 4 3 2 7" xfId="14705" xr:uid="{00000000-0005-0000-0000-00007A1A0000}"/>
    <cellStyle name="Normal 5 5 4 3 3" xfId="2248" xr:uid="{00000000-0005-0000-0000-0000C0100000}"/>
    <cellStyle name="Normal 5 5 4 3 3 2" xfId="3898" xr:uid="{00000000-0005-0000-0000-0000C1100000}"/>
    <cellStyle name="Normal 5 5 4 3 3 2 2" xfId="10357" xr:uid="{00000000-0005-0000-0000-0000801A0000}"/>
    <cellStyle name="Normal 5 5 4 3 3 2 3" xfId="18435" xr:uid="{00000000-0005-0000-0000-0000801A0000}"/>
    <cellStyle name="Normal 5 5 4 3 3 3" xfId="5561" xr:uid="{00000000-0005-0000-0000-0000C2100000}"/>
    <cellStyle name="Normal 5 5 4 3 3 3 2" xfId="11948" xr:uid="{00000000-0005-0000-0000-0000811A0000}"/>
    <cellStyle name="Normal 5 5 4 3 3 3 3" xfId="20026" xr:uid="{00000000-0005-0000-0000-0000811A0000}"/>
    <cellStyle name="Normal 5 5 4 3 3 4" xfId="8762" xr:uid="{00000000-0005-0000-0000-0000821A0000}"/>
    <cellStyle name="Normal 5 5 4 3 3 4 2" xfId="16840" xr:uid="{00000000-0005-0000-0000-0000821A0000}"/>
    <cellStyle name="Normal 5 5 4 3 3 5" xfId="7152" xr:uid="{00000000-0005-0000-0000-00007F1A0000}"/>
    <cellStyle name="Normal 5 5 4 3 3 6" xfId="15232" xr:uid="{00000000-0005-0000-0000-00007F1A0000}"/>
    <cellStyle name="Normal 5 5 4 3 4" xfId="2821" xr:uid="{00000000-0005-0000-0000-0000C3100000}"/>
    <cellStyle name="Normal 5 5 4 3 4 2" xfId="9310" xr:uid="{00000000-0005-0000-0000-0000831A0000}"/>
    <cellStyle name="Normal 5 5 4 3 4 3" xfId="17388" xr:uid="{00000000-0005-0000-0000-0000831A0000}"/>
    <cellStyle name="Normal 5 5 4 3 5" xfId="4507" xr:uid="{00000000-0005-0000-0000-0000C4100000}"/>
    <cellStyle name="Normal 5 5 4 3 5 2" xfId="10894" xr:uid="{00000000-0005-0000-0000-0000841A0000}"/>
    <cellStyle name="Normal 5 5 4 3 5 3" xfId="18972" xr:uid="{00000000-0005-0000-0000-0000841A0000}"/>
    <cellStyle name="Normal 5 5 4 3 6" xfId="7708" xr:uid="{00000000-0005-0000-0000-0000851A0000}"/>
    <cellStyle name="Normal 5 5 4 3 6 2" xfId="15786" xr:uid="{00000000-0005-0000-0000-0000851A0000}"/>
    <cellStyle name="Normal 5 5 4 3 7" xfId="12597" xr:uid="{00000000-0005-0000-0000-0000861A0000}"/>
    <cellStyle name="Normal 5 5 4 3 7 2" xfId="20664" xr:uid="{00000000-0005-0000-0000-0000861A0000}"/>
    <cellStyle name="Normal 5 5 4 3 8" xfId="6098" xr:uid="{00000000-0005-0000-0000-0000791A0000}"/>
    <cellStyle name="Normal 5 5 4 3 9" xfId="14178" xr:uid="{00000000-0005-0000-0000-0000791A0000}"/>
    <cellStyle name="Normal 5 5 4 4" xfId="1475" xr:uid="{00000000-0005-0000-0000-0000C5100000}"/>
    <cellStyle name="Normal 5 5 4 4 2" xfId="3124" xr:uid="{00000000-0005-0000-0000-0000C6100000}"/>
    <cellStyle name="Normal 5 5 4 4 2 2" xfId="9583" xr:uid="{00000000-0005-0000-0000-0000881A0000}"/>
    <cellStyle name="Normal 5 5 4 4 2 3" xfId="17661" xr:uid="{00000000-0005-0000-0000-0000881A0000}"/>
    <cellStyle name="Normal 5 5 4 4 3" xfId="4787" xr:uid="{00000000-0005-0000-0000-0000C7100000}"/>
    <cellStyle name="Normal 5 5 4 4 3 2" xfId="11174" xr:uid="{00000000-0005-0000-0000-0000891A0000}"/>
    <cellStyle name="Normal 5 5 4 4 3 3" xfId="19252" xr:uid="{00000000-0005-0000-0000-0000891A0000}"/>
    <cellStyle name="Normal 5 5 4 4 4" xfId="7988" xr:uid="{00000000-0005-0000-0000-00008A1A0000}"/>
    <cellStyle name="Normal 5 5 4 4 4 2" xfId="16066" xr:uid="{00000000-0005-0000-0000-00008A1A0000}"/>
    <cellStyle name="Normal 5 5 4 4 5" xfId="13321" xr:uid="{00000000-0005-0000-0000-00008B1A0000}"/>
    <cellStyle name="Normal 5 5 4 4 5 2" xfId="21358" xr:uid="{00000000-0005-0000-0000-00008B1A0000}"/>
    <cellStyle name="Normal 5 5 4 4 6" xfId="6378" xr:uid="{00000000-0005-0000-0000-0000871A0000}"/>
    <cellStyle name="Normal 5 5 4 4 7" xfId="14458" xr:uid="{00000000-0005-0000-0000-0000871A0000}"/>
    <cellStyle name="Normal 5 5 4 5" xfId="2001" xr:uid="{00000000-0005-0000-0000-0000C8100000}"/>
    <cellStyle name="Normal 5 5 4 5 2" xfId="3651" xr:uid="{00000000-0005-0000-0000-0000C9100000}"/>
    <cellStyle name="Normal 5 5 4 5 2 2" xfId="10110" xr:uid="{00000000-0005-0000-0000-00008D1A0000}"/>
    <cellStyle name="Normal 5 5 4 5 2 3" xfId="18188" xr:uid="{00000000-0005-0000-0000-00008D1A0000}"/>
    <cellStyle name="Normal 5 5 4 5 3" xfId="5314" xr:uid="{00000000-0005-0000-0000-0000CA100000}"/>
    <cellStyle name="Normal 5 5 4 5 3 2" xfId="11701" xr:uid="{00000000-0005-0000-0000-00008E1A0000}"/>
    <cellStyle name="Normal 5 5 4 5 3 3" xfId="19779" xr:uid="{00000000-0005-0000-0000-00008E1A0000}"/>
    <cellStyle name="Normal 5 5 4 5 4" xfId="8515" xr:uid="{00000000-0005-0000-0000-00008F1A0000}"/>
    <cellStyle name="Normal 5 5 4 5 4 2" xfId="16593" xr:uid="{00000000-0005-0000-0000-00008F1A0000}"/>
    <cellStyle name="Normal 5 5 4 5 5" xfId="12794" xr:uid="{00000000-0005-0000-0000-0000901A0000}"/>
    <cellStyle name="Normal 5 5 4 5 5 2" xfId="20844" xr:uid="{00000000-0005-0000-0000-0000901A0000}"/>
    <cellStyle name="Normal 5 5 4 5 6" xfId="6905" xr:uid="{00000000-0005-0000-0000-00008C1A0000}"/>
    <cellStyle name="Normal 5 5 4 5 7" xfId="14985" xr:uid="{00000000-0005-0000-0000-00008C1A0000}"/>
    <cellStyle name="Normal 5 5 4 6" xfId="2629" xr:uid="{00000000-0005-0000-0000-0000CB100000}"/>
    <cellStyle name="Normal 5 5 4 6 2" xfId="9130" xr:uid="{00000000-0005-0000-0000-0000911A0000}"/>
    <cellStyle name="Normal 5 5 4 6 3" xfId="17208" xr:uid="{00000000-0005-0000-0000-0000911A0000}"/>
    <cellStyle name="Normal 5 5 4 7" xfId="4260" xr:uid="{00000000-0005-0000-0000-0000CC100000}"/>
    <cellStyle name="Normal 5 5 4 7 2" xfId="10647" xr:uid="{00000000-0005-0000-0000-0000921A0000}"/>
    <cellStyle name="Normal 5 5 4 7 3" xfId="18725" xr:uid="{00000000-0005-0000-0000-0000921A0000}"/>
    <cellStyle name="Normal 5 5 4 8" xfId="7461" xr:uid="{00000000-0005-0000-0000-0000931A0000}"/>
    <cellStyle name="Normal 5 5 4 8 2" xfId="15539" xr:uid="{00000000-0005-0000-0000-0000931A0000}"/>
    <cellStyle name="Normal 5 5 4 9" xfId="12323" xr:uid="{00000000-0005-0000-0000-0000941A0000}"/>
    <cellStyle name="Normal 5 5 4 9 2" xfId="20396" xr:uid="{00000000-0005-0000-0000-0000941A0000}"/>
    <cellStyle name="Normal 5 5 5" xfId="707" xr:uid="{00000000-0005-0000-0000-0000C3020000}"/>
    <cellStyle name="Normal 5 5 5 10" xfId="13716" xr:uid="{00000000-0005-0000-0000-0000961A0000}"/>
    <cellStyle name="Normal 5 5 5 10 2" xfId="21713" xr:uid="{00000000-0005-0000-0000-0000961A0000}"/>
    <cellStyle name="Normal 5 5 5 11" xfId="5852" xr:uid="{00000000-0005-0000-0000-0000951A0000}"/>
    <cellStyle name="Normal 5 5 5 12" xfId="13932" xr:uid="{00000000-0005-0000-0000-0000951A0000}"/>
    <cellStyle name="Normal 5 5 5 2" xfId="973" xr:uid="{00000000-0005-0000-0000-0000CE100000}"/>
    <cellStyle name="Normal 5 5 5 2 10" xfId="14012" xr:uid="{00000000-0005-0000-0000-0000971A0000}"/>
    <cellStyle name="Normal 5 5 5 2 2" xfId="1192" xr:uid="{00000000-0005-0000-0000-0000CF100000}"/>
    <cellStyle name="Normal 5 5 5 2 2 2" xfId="1850" xr:uid="{00000000-0005-0000-0000-0000D0100000}"/>
    <cellStyle name="Normal 5 5 5 2 2 2 2" xfId="3500" xr:uid="{00000000-0005-0000-0000-0000D1100000}"/>
    <cellStyle name="Normal 5 5 5 2 2 2 2 2" xfId="9959" xr:uid="{00000000-0005-0000-0000-00009A1A0000}"/>
    <cellStyle name="Normal 5 5 5 2 2 2 2 3" xfId="18037" xr:uid="{00000000-0005-0000-0000-00009A1A0000}"/>
    <cellStyle name="Normal 5 5 5 2 2 2 3" xfId="5163" xr:uid="{00000000-0005-0000-0000-0000D2100000}"/>
    <cellStyle name="Normal 5 5 5 2 2 2 3 2" xfId="11550" xr:uid="{00000000-0005-0000-0000-00009B1A0000}"/>
    <cellStyle name="Normal 5 5 5 2 2 2 3 3" xfId="19628" xr:uid="{00000000-0005-0000-0000-00009B1A0000}"/>
    <cellStyle name="Normal 5 5 5 2 2 2 4" xfId="8364" xr:uid="{00000000-0005-0000-0000-00009C1A0000}"/>
    <cellStyle name="Normal 5 5 5 2 2 2 4 2" xfId="16442" xr:uid="{00000000-0005-0000-0000-00009C1A0000}"/>
    <cellStyle name="Normal 5 5 5 2 2 2 5" xfId="6754" xr:uid="{00000000-0005-0000-0000-0000991A0000}"/>
    <cellStyle name="Normal 5 5 5 2 2 2 6" xfId="14834" xr:uid="{00000000-0005-0000-0000-0000991A0000}"/>
    <cellStyle name="Normal 5 5 5 2 2 3" xfId="2377" xr:uid="{00000000-0005-0000-0000-0000D3100000}"/>
    <cellStyle name="Normal 5 5 5 2 2 3 2" xfId="4027" xr:uid="{00000000-0005-0000-0000-0000D4100000}"/>
    <cellStyle name="Normal 5 5 5 2 2 3 2 2" xfId="10486" xr:uid="{00000000-0005-0000-0000-00009E1A0000}"/>
    <cellStyle name="Normal 5 5 5 2 2 3 2 3" xfId="18564" xr:uid="{00000000-0005-0000-0000-00009E1A0000}"/>
    <cellStyle name="Normal 5 5 5 2 2 3 3" xfId="5690" xr:uid="{00000000-0005-0000-0000-0000D5100000}"/>
    <cellStyle name="Normal 5 5 5 2 2 3 3 2" xfId="12077" xr:uid="{00000000-0005-0000-0000-00009F1A0000}"/>
    <cellStyle name="Normal 5 5 5 2 2 3 3 3" xfId="20155" xr:uid="{00000000-0005-0000-0000-00009F1A0000}"/>
    <cellStyle name="Normal 5 5 5 2 2 3 4" xfId="8891" xr:uid="{00000000-0005-0000-0000-0000A01A0000}"/>
    <cellStyle name="Normal 5 5 5 2 2 3 4 2" xfId="16969" xr:uid="{00000000-0005-0000-0000-0000A01A0000}"/>
    <cellStyle name="Normal 5 5 5 2 2 3 5" xfId="7281" xr:uid="{00000000-0005-0000-0000-00009D1A0000}"/>
    <cellStyle name="Normal 5 5 5 2 2 3 6" xfId="15361" xr:uid="{00000000-0005-0000-0000-00009D1A0000}"/>
    <cellStyle name="Normal 5 5 5 2 2 4" xfId="2943" xr:uid="{00000000-0005-0000-0000-0000D6100000}"/>
    <cellStyle name="Normal 5 5 5 2 2 4 2" xfId="9432" xr:uid="{00000000-0005-0000-0000-0000A11A0000}"/>
    <cellStyle name="Normal 5 5 5 2 2 4 3" xfId="17510" xr:uid="{00000000-0005-0000-0000-0000A11A0000}"/>
    <cellStyle name="Normal 5 5 5 2 2 5" xfId="4636" xr:uid="{00000000-0005-0000-0000-0000D7100000}"/>
    <cellStyle name="Normal 5 5 5 2 2 5 2" xfId="11023" xr:uid="{00000000-0005-0000-0000-0000A21A0000}"/>
    <cellStyle name="Normal 5 5 5 2 2 5 3" xfId="19101" xr:uid="{00000000-0005-0000-0000-0000A21A0000}"/>
    <cellStyle name="Normal 5 5 5 2 2 6" xfId="7837" xr:uid="{00000000-0005-0000-0000-0000A31A0000}"/>
    <cellStyle name="Normal 5 5 5 2 2 6 2" xfId="15915" xr:uid="{00000000-0005-0000-0000-0000A31A0000}"/>
    <cellStyle name="Normal 5 5 5 2 2 7" xfId="13322" xr:uid="{00000000-0005-0000-0000-0000A41A0000}"/>
    <cellStyle name="Normal 5 5 5 2 2 7 2" xfId="21359" xr:uid="{00000000-0005-0000-0000-0000A41A0000}"/>
    <cellStyle name="Normal 5 5 5 2 2 8" xfId="6227" xr:uid="{00000000-0005-0000-0000-0000981A0000}"/>
    <cellStyle name="Normal 5 5 5 2 2 9" xfId="14307" xr:uid="{00000000-0005-0000-0000-0000981A0000}"/>
    <cellStyle name="Normal 5 5 5 2 3" xfId="1556" xr:uid="{00000000-0005-0000-0000-0000D8100000}"/>
    <cellStyle name="Normal 5 5 5 2 3 2" xfId="3205" xr:uid="{00000000-0005-0000-0000-0000D9100000}"/>
    <cellStyle name="Normal 5 5 5 2 3 2 2" xfId="9664" xr:uid="{00000000-0005-0000-0000-0000A61A0000}"/>
    <cellStyle name="Normal 5 5 5 2 3 2 3" xfId="17742" xr:uid="{00000000-0005-0000-0000-0000A61A0000}"/>
    <cellStyle name="Normal 5 5 5 2 3 3" xfId="4868" xr:uid="{00000000-0005-0000-0000-0000DA100000}"/>
    <cellStyle name="Normal 5 5 5 2 3 3 2" xfId="11255" xr:uid="{00000000-0005-0000-0000-0000A71A0000}"/>
    <cellStyle name="Normal 5 5 5 2 3 3 3" xfId="19333" xr:uid="{00000000-0005-0000-0000-0000A71A0000}"/>
    <cellStyle name="Normal 5 5 5 2 3 4" xfId="8069" xr:uid="{00000000-0005-0000-0000-0000A81A0000}"/>
    <cellStyle name="Normal 5 5 5 2 3 4 2" xfId="16147" xr:uid="{00000000-0005-0000-0000-0000A81A0000}"/>
    <cellStyle name="Normal 5 5 5 2 3 5" xfId="6459" xr:uid="{00000000-0005-0000-0000-0000A51A0000}"/>
    <cellStyle name="Normal 5 5 5 2 3 6" xfId="14539" xr:uid="{00000000-0005-0000-0000-0000A51A0000}"/>
    <cellStyle name="Normal 5 5 5 2 4" xfId="2082" xr:uid="{00000000-0005-0000-0000-0000DB100000}"/>
    <cellStyle name="Normal 5 5 5 2 4 2" xfId="3732" xr:uid="{00000000-0005-0000-0000-0000DC100000}"/>
    <cellStyle name="Normal 5 5 5 2 4 2 2" xfId="10191" xr:uid="{00000000-0005-0000-0000-0000AA1A0000}"/>
    <cellStyle name="Normal 5 5 5 2 4 2 3" xfId="18269" xr:uid="{00000000-0005-0000-0000-0000AA1A0000}"/>
    <cellStyle name="Normal 5 5 5 2 4 3" xfId="5395" xr:uid="{00000000-0005-0000-0000-0000DD100000}"/>
    <cellStyle name="Normal 5 5 5 2 4 3 2" xfId="11782" xr:uid="{00000000-0005-0000-0000-0000AB1A0000}"/>
    <cellStyle name="Normal 5 5 5 2 4 3 3" xfId="19860" xr:uid="{00000000-0005-0000-0000-0000AB1A0000}"/>
    <cellStyle name="Normal 5 5 5 2 4 4" xfId="8596" xr:uid="{00000000-0005-0000-0000-0000AC1A0000}"/>
    <cellStyle name="Normal 5 5 5 2 4 4 2" xfId="16674" xr:uid="{00000000-0005-0000-0000-0000AC1A0000}"/>
    <cellStyle name="Normal 5 5 5 2 4 5" xfId="6986" xr:uid="{00000000-0005-0000-0000-0000A91A0000}"/>
    <cellStyle name="Normal 5 5 5 2 4 6" xfId="15066" xr:uid="{00000000-0005-0000-0000-0000A91A0000}"/>
    <cellStyle name="Normal 5 5 5 2 5" xfId="2738" xr:uid="{00000000-0005-0000-0000-0000DE100000}"/>
    <cellStyle name="Normal 5 5 5 2 5 2" xfId="9227" xr:uid="{00000000-0005-0000-0000-0000AD1A0000}"/>
    <cellStyle name="Normal 5 5 5 2 5 3" xfId="17305" xr:uid="{00000000-0005-0000-0000-0000AD1A0000}"/>
    <cellStyle name="Normal 5 5 5 2 6" xfId="4341" xr:uid="{00000000-0005-0000-0000-0000DF100000}"/>
    <cellStyle name="Normal 5 5 5 2 6 2" xfId="10728" xr:uid="{00000000-0005-0000-0000-0000AE1A0000}"/>
    <cellStyle name="Normal 5 5 5 2 6 3" xfId="18806" xr:uid="{00000000-0005-0000-0000-0000AE1A0000}"/>
    <cellStyle name="Normal 5 5 5 2 7" xfId="7542" xr:uid="{00000000-0005-0000-0000-0000AF1A0000}"/>
    <cellStyle name="Normal 5 5 5 2 7 2" xfId="15620" xr:uid="{00000000-0005-0000-0000-0000AF1A0000}"/>
    <cellStyle name="Normal 5 5 5 2 8" xfId="12599" xr:uid="{00000000-0005-0000-0000-0000B01A0000}"/>
    <cellStyle name="Normal 5 5 5 2 8 2" xfId="20666" xr:uid="{00000000-0005-0000-0000-0000B01A0000}"/>
    <cellStyle name="Normal 5 5 5 2 9" xfId="5932" xr:uid="{00000000-0005-0000-0000-0000971A0000}"/>
    <cellStyle name="Normal 5 5 5 3" xfId="1064" xr:uid="{00000000-0005-0000-0000-0000E0100000}"/>
    <cellStyle name="Normal 5 5 5 3 2" xfId="1722" xr:uid="{00000000-0005-0000-0000-0000E1100000}"/>
    <cellStyle name="Normal 5 5 5 3 2 2" xfId="3372" xr:uid="{00000000-0005-0000-0000-0000E2100000}"/>
    <cellStyle name="Normal 5 5 5 3 2 2 2" xfId="9831" xr:uid="{00000000-0005-0000-0000-0000B31A0000}"/>
    <cellStyle name="Normal 5 5 5 3 2 2 3" xfId="17909" xr:uid="{00000000-0005-0000-0000-0000B31A0000}"/>
    <cellStyle name="Normal 5 5 5 3 2 3" xfId="5035" xr:uid="{00000000-0005-0000-0000-0000E3100000}"/>
    <cellStyle name="Normal 5 5 5 3 2 3 2" xfId="11422" xr:uid="{00000000-0005-0000-0000-0000B41A0000}"/>
    <cellStyle name="Normal 5 5 5 3 2 3 3" xfId="19500" xr:uid="{00000000-0005-0000-0000-0000B41A0000}"/>
    <cellStyle name="Normal 5 5 5 3 2 4" xfId="8236" xr:uid="{00000000-0005-0000-0000-0000B51A0000}"/>
    <cellStyle name="Normal 5 5 5 3 2 4 2" xfId="16314" xr:uid="{00000000-0005-0000-0000-0000B51A0000}"/>
    <cellStyle name="Normal 5 5 5 3 2 5" xfId="6626" xr:uid="{00000000-0005-0000-0000-0000B21A0000}"/>
    <cellStyle name="Normal 5 5 5 3 2 6" xfId="14706" xr:uid="{00000000-0005-0000-0000-0000B21A0000}"/>
    <cellStyle name="Normal 5 5 5 3 3" xfId="2249" xr:uid="{00000000-0005-0000-0000-0000E4100000}"/>
    <cellStyle name="Normal 5 5 5 3 3 2" xfId="3899" xr:uid="{00000000-0005-0000-0000-0000E5100000}"/>
    <cellStyle name="Normal 5 5 5 3 3 2 2" xfId="10358" xr:uid="{00000000-0005-0000-0000-0000B71A0000}"/>
    <cellStyle name="Normal 5 5 5 3 3 2 3" xfId="18436" xr:uid="{00000000-0005-0000-0000-0000B71A0000}"/>
    <cellStyle name="Normal 5 5 5 3 3 3" xfId="5562" xr:uid="{00000000-0005-0000-0000-0000E6100000}"/>
    <cellStyle name="Normal 5 5 5 3 3 3 2" xfId="11949" xr:uid="{00000000-0005-0000-0000-0000B81A0000}"/>
    <cellStyle name="Normal 5 5 5 3 3 3 3" xfId="20027" xr:uid="{00000000-0005-0000-0000-0000B81A0000}"/>
    <cellStyle name="Normal 5 5 5 3 3 4" xfId="8763" xr:uid="{00000000-0005-0000-0000-0000B91A0000}"/>
    <cellStyle name="Normal 5 5 5 3 3 4 2" xfId="16841" xr:uid="{00000000-0005-0000-0000-0000B91A0000}"/>
    <cellStyle name="Normal 5 5 5 3 3 5" xfId="7153" xr:uid="{00000000-0005-0000-0000-0000B61A0000}"/>
    <cellStyle name="Normal 5 5 5 3 3 6" xfId="15233" xr:uid="{00000000-0005-0000-0000-0000B61A0000}"/>
    <cellStyle name="Normal 5 5 5 3 4" xfId="2822" xr:uid="{00000000-0005-0000-0000-0000E7100000}"/>
    <cellStyle name="Normal 5 5 5 3 4 2" xfId="9311" xr:uid="{00000000-0005-0000-0000-0000BA1A0000}"/>
    <cellStyle name="Normal 5 5 5 3 4 3" xfId="17389" xr:uid="{00000000-0005-0000-0000-0000BA1A0000}"/>
    <cellStyle name="Normal 5 5 5 3 5" xfId="4508" xr:uid="{00000000-0005-0000-0000-0000E8100000}"/>
    <cellStyle name="Normal 5 5 5 3 5 2" xfId="10895" xr:uid="{00000000-0005-0000-0000-0000BB1A0000}"/>
    <cellStyle name="Normal 5 5 5 3 5 3" xfId="18973" xr:uid="{00000000-0005-0000-0000-0000BB1A0000}"/>
    <cellStyle name="Normal 5 5 5 3 6" xfId="7709" xr:uid="{00000000-0005-0000-0000-0000BC1A0000}"/>
    <cellStyle name="Normal 5 5 5 3 6 2" xfId="15787" xr:uid="{00000000-0005-0000-0000-0000BC1A0000}"/>
    <cellStyle name="Normal 5 5 5 3 7" xfId="13323" xr:uid="{00000000-0005-0000-0000-0000BD1A0000}"/>
    <cellStyle name="Normal 5 5 5 3 7 2" xfId="21360" xr:uid="{00000000-0005-0000-0000-0000BD1A0000}"/>
    <cellStyle name="Normal 5 5 5 3 8" xfId="6099" xr:uid="{00000000-0005-0000-0000-0000B11A0000}"/>
    <cellStyle name="Normal 5 5 5 3 9" xfId="14179" xr:uid="{00000000-0005-0000-0000-0000B11A0000}"/>
    <cellStyle name="Normal 5 5 5 4" xfId="1476" xr:uid="{00000000-0005-0000-0000-0000E9100000}"/>
    <cellStyle name="Normal 5 5 5 4 2" xfId="3125" xr:uid="{00000000-0005-0000-0000-0000EA100000}"/>
    <cellStyle name="Normal 5 5 5 4 2 2" xfId="9584" xr:uid="{00000000-0005-0000-0000-0000BF1A0000}"/>
    <cellStyle name="Normal 5 5 5 4 2 3" xfId="17662" xr:uid="{00000000-0005-0000-0000-0000BF1A0000}"/>
    <cellStyle name="Normal 5 5 5 4 3" xfId="4788" xr:uid="{00000000-0005-0000-0000-0000EB100000}"/>
    <cellStyle name="Normal 5 5 5 4 3 2" xfId="11175" xr:uid="{00000000-0005-0000-0000-0000C01A0000}"/>
    <cellStyle name="Normal 5 5 5 4 3 3" xfId="19253" xr:uid="{00000000-0005-0000-0000-0000C01A0000}"/>
    <cellStyle name="Normal 5 5 5 4 4" xfId="7989" xr:uid="{00000000-0005-0000-0000-0000C11A0000}"/>
    <cellStyle name="Normal 5 5 5 4 4 2" xfId="16067" xr:uid="{00000000-0005-0000-0000-0000C11A0000}"/>
    <cellStyle name="Normal 5 5 5 4 5" xfId="12795" xr:uid="{00000000-0005-0000-0000-0000C21A0000}"/>
    <cellStyle name="Normal 5 5 5 4 5 2" xfId="20845" xr:uid="{00000000-0005-0000-0000-0000C21A0000}"/>
    <cellStyle name="Normal 5 5 5 4 6" xfId="6379" xr:uid="{00000000-0005-0000-0000-0000BE1A0000}"/>
    <cellStyle name="Normal 5 5 5 4 7" xfId="14459" xr:uid="{00000000-0005-0000-0000-0000BE1A0000}"/>
    <cellStyle name="Normal 5 5 5 5" xfId="2002" xr:uid="{00000000-0005-0000-0000-0000EC100000}"/>
    <cellStyle name="Normal 5 5 5 5 2" xfId="3652" xr:uid="{00000000-0005-0000-0000-0000ED100000}"/>
    <cellStyle name="Normal 5 5 5 5 2 2" xfId="10111" xr:uid="{00000000-0005-0000-0000-0000C41A0000}"/>
    <cellStyle name="Normal 5 5 5 5 2 3" xfId="18189" xr:uid="{00000000-0005-0000-0000-0000C41A0000}"/>
    <cellStyle name="Normal 5 5 5 5 3" xfId="5315" xr:uid="{00000000-0005-0000-0000-0000EE100000}"/>
    <cellStyle name="Normal 5 5 5 5 3 2" xfId="11702" xr:uid="{00000000-0005-0000-0000-0000C51A0000}"/>
    <cellStyle name="Normal 5 5 5 5 3 3" xfId="19780" xr:uid="{00000000-0005-0000-0000-0000C51A0000}"/>
    <cellStyle name="Normal 5 5 5 5 4" xfId="8516" xr:uid="{00000000-0005-0000-0000-0000C61A0000}"/>
    <cellStyle name="Normal 5 5 5 5 4 2" xfId="16594" xr:uid="{00000000-0005-0000-0000-0000C61A0000}"/>
    <cellStyle name="Normal 5 5 5 5 5" xfId="6906" xr:uid="{00000000-0005-0000-0000-0000C31A0000}"/>
    <cellStyle name="Normal 5 5 5 5 6" xfId="14986" xr:uid="{00000000-0005-0000-0000-0000C31A0000}"/>
    <cellStyle name="Normal 5 5 5 6" xfId="2631" xr:uid="{00000000-0005-0000-0000-0000EF100000}"/>
    <cellStyle name="Normal 5 5 5 6 2" xfId="9132" xr:uid="{00000000-0005-0000-0000-0000C71A0000}"/>
    <cellStyle name="Normal 5 5 5 6 3" xfId="17210" xr:uid="{00000000-0005-0000-0000-0000C71A0000}"/>
    <cellStyle name="Normal 5 5 5 7" xfId="4261" xr:uid="{00000000-0005-0000-0000-0000F0100000}"/>
    <cellStyle name="Normal 5 5 5 7 2" xfId="10648" xr:uid="{00000000-0005-0000-0000-0000C81A0000}"/>
    <cellStyle name="Normal 5 5 5 7 3" xfId="18726" xr:uid="{00000000-0005-0000-0000-0000C81A0000}"/>
    <cellStyle name="Normal 5 5 5 8" xfId="7462" xr:uid="{00000000-0005-0000-0000-0000C91A0000}"/>
    <cellStyle name="Normal 5 5 5 8 2" xfId="15540" xr:uid="{00000000-0005-0000-0000-0000C91A0000}"/>
    <cellStyle name="Normal 5 5 5 9" xfId="12325" xr:uid="{00000000-0005-0000-0000-0000CA1A0000}"/>
    <cellStyle name="Normal 5 5 5 9 2" xfId="20398" xr:uid="{00000000-0005-0000-0000-0000CA1A0000}"/>
    <cellStyle name="Normal 5 5 6" xfId="708" xr:uid="{00000000-0005-0000-0000-0000C4020000}"/>
    <cellStyle name="Normal 5 5 6 10" xfId="13717" xr:uid="{00000000-0005-0000-0000-0000CC1A0000}"/>
    <cellStyle name="Normal 5 5 6 10 2" xfId="21714" xr:uid="{00000000-0005-0000-0000-0000CC1A0000}"/>
    <cellStyle name="Normal 5 5 6 11" xfId="5853" xr:uid="{00000000-0005-0000-0000-0000CB1A0000}"/>
    <cellStyle name="Normal 5 5 6 12" xfId="13933" xr:uid="{00000000-0005-0000-0000-0000CB1A0000}"/>
    <cellStyle name="Normal 5 5 6 2" xfId="961" xr:uid="{00000000-0005-0000-0000-0000F2100000}"/>
    <cellStyle name="Normal 5 5 6 2 10" xfId="13994" xr:uid="{00000000-0005-0000-0000-0000CD1A0000}"/>
    <cellStyle name="Normal 5 5 6 2 2" xfId="1193" xr:uid="{00000000-0005-0000-0000-0000F3100000}"/>
    <cellStyle name="Normal 5 5 6 2 2 2" xfId="1851" xr:uid="{00000000-0005-0000-0000-0000F4100000}"/>
    <cellStyle name="Normal 5 5 6 2 2 2 2" xfId="3501" xr:uid="{00000000-0005-0000-0000-0000F5100000}"/>
    <cellStyle name="Normal 5 5 6 2 2 2 2 2" xfId="9960" xr:uid="{00000000-0005-0000-0000-0000D01A0000}"/>
    <cellStyle name="Normal 5 5 6 2 2 2 2 3" xfId="18038" xr:uid="{00000000-0005-0000-0000-0000D01A0000}"/>
    <cellStyle name="Normal 5 5 6 2 2 2 3" xfId="5164" xr:uid="{00000000-0005-0000-0000-0000F6100000}"/>
    <cellStyle name="Normal 5 5 6 2 2 2 3 2" xfId="11551" xr:uid="{00000000-0005-0000-0000-0000D11A0000}"/>
    <cellStyle name="Normal 5 5 6 2 2 2 3 3" xfId="19629" xr:uid="{00000000-0005-0000-0000-0000D11A0000}"/>
    <cellStyle name="Normal 5 5 6 2 2 2 4" xfId="8365" xr:uid="{00000000-0005-0000-0000-0000D21A0000}"/>
    <cellStyle name="Normal 5 5 6 2 2 2 4 2" xfId="16443" xr:uid="{00000000-0005-0000-0000-0000D21A0000}"/>
    <cellStyle name="Normal 5 5 6 2 2 2 5" xfId="6755" xr:uid="{00000000-0005-0000-0000-0000CF1A0000}"/>
    <cellStyle name="Normal 5 5 6 2 2 2 6" xfId="14835" xr:uid="{00000000-0005-0000-0000-0000CF1A0000}"/>
    <cellStyle name="Normal 5 5 6 2 2 3" xfId="2378" xr:uid="{00000000-0005-0000-0000-0000F7100000}"/>
    <cellStyle name="Normal 5 5 6 2 2 3 2" xfId="4028" xr:uid="{00000000-0005-0000-0000-0000F8100000}"/>
    <cellStyle name="Normal 5 5 6 2 2 3 2 2" xfId="10487" xr:uid="{00000000-0005-0000-0000-0000D41A0000}"/>
    <cellStyle name="Normal 5 5 6 2 2 3 2 3" xfId="18565" xr:uid="{00000000-0005-0000-0000-0000D41A0000}"/>
    <cellStyle name="Normal 5 5 6 2 2 3 3" xfId="5691" xr:uid="{00000000-0005-0000-0000-0000F9100000}"/>
    <cellStyle name="Normal 5 5 6 2 2 3 3 2" xfId="12078" xr:uid="{00000000-0005-0000-0000-0000D51A0000}"/>
    <cellStyle name="Normal 5 5 6 2 2 3 3 3" xfId="20156" xr:uid="{00000000-0005-0000-0000-0000D51A0000}"/>
    <cellStyle name="Normal 5 5 6 2 2 3 4" xfId="8892" xr:uid="{00000000-0005-0000-0000-0000D61A0000}"/>
    <cellStyle name="Normal 5 5 6 2 2 3 4 2" xfId="16970" xr:uid="{00000000-0005-0000-0000-0000D61A0000}"/>
    <cellStyle name="Normal 5 5 6 2 2 3 5" xfId="7282" xr:uid="{00000000-0005-0000-0000-0000D31A0000}"/>
    <cellStyle name="Normal 5 5 6 2 2 3 6" xfId="15362" xr:uid="{00000000-0005-0000-0000-0000D31A0000}"/>
    <cellStyle name="Normal 5 5 6 2 2 4" xfId="2944" xr:uid="{00000000-0005-0000-0000-0000FA100000}"/>
    <cellStyle name="Normal 5 5 6 2 2 4 2" xfId="9433" xr:uid="{00000000-0005-0000-0000-0000D71A0000}"/>
    <cellStyle name="Normal 5 5 6 2 2 4 3" xfId="17511" xr:uid="{00000000-0005-0000-0000-0000D71A0000}"/>
    <cellStyle name="Normal 5 5 6 2 2 5" xfId="4637" xr:uid="{00000000-0005-0000-0000-0000FB100000}"/>
    <cellStyle name="Normal 5 5 6 2 2 5 2" xfId="11024" xr:uid="{00000000-0005-0000-0000-0000D81A0000}"/>
    <cellStyle name="Normal 5 5 6 2 2 5 3" xfId="19102" xr:uid="{00000000-0005-0000-0000-0000D81A0000}"/>
    <cellStyle name="Normal 5 5 6 2 2 6" xfId="7838" xr:uid="{00000000-0005-0000-0000-0000D91A0000}"/>
    <cellStyle name="Normal 5 5 6 2 2 6 2" xfId="15916" xr:uid="{00000000-0005-0000-0000-0000D91A0000}"/>
    <cellStyle name="Normal 5 5 6 2 2 7" xfId="13324" xr:uid="{00000000-0005-0000-0000-0000DA1A0000}"/>
    <cellStyle name="Normal 5 5 6 2 2 7 2" xfId="21361" xr:uid="{00000000-0005-0000-0000-0000DA1A0000}"/>
    <cellStyle name="Normal 5 5 6 2 2 8" xfId="6228" xr:uid="{00000000-0005-0000-0000-0000CE1A0000}"/>
    <cellStyle name="Normal 5 5 6 2 2 9" xfId="14308" xr:uid="{00000000-0005-0000-0000-0000CE1A0000}"/>
    <cellStyle name="Normal 5 5 6 2 3" xfId="1538" xr:uid="{00000000-0005-0000-0000-0000FC100000}"/>
    <cellStyle name="Normal 5 5 6 2 3 2" xfId="3187" xr:uid="{00000000-0005-0000-0000-0000FD100000}"/>
    <cellStyle name="Normal 5 5 6 2 3 2 2" xfId="9646" xr:uid="{00000000-0005-0000-0000-0000DC1A0000}"/>
    <cellStyle name="Normal 5 5 6 2 3 2 3" xfId="17724" xr:uid="{00000000-0005-0000-0000-0000DC1A0000}"/>
    <cellStyle name="Normal 5 5 6 2 3 3" xfId="4850" xr:uid="{00000000-0005-0000-0000-0000FE100000}"/>
    <cellStyle name="Normal 5 5 6 2 3 3 2" xfId="11237" xr:uid="{00000000-0005-0000-0000-0000DD1A0000}"/>
    <cellStyle name="Normal 5 5 6 2 3 3 3" xfId="19315" xr:uid="{00000000-0005-0000-0000-0000DD1A0000}"/>
    <cellStyle name="Normal 5 5 6 2 3 4" xfId="8051" xr:uid="{00000000-0005-0000-0000-0000DE1A0000}"/>
    <cellStyle name="Normal 5 5 6 2 3 4 2" xfId="16129" xr:uid="{00000000-0005-0000-0000-0000DE1A0000}"/>
    <cellStyle name="Normal 5 5 6 2 3 5" xfId="6441" xr:uid="{00000000-0005-0000-0000-0000DB1A0000}"/>
    <cellStyle name="Normal 5 5 6 2 3 6" xfId="14521" xr:uid="{00000000-0005-0000-0000-0000DB1A0000}"/>
    <cellStyle name="Normal 5 5 6 2 4" xfId="2064" xr:uid="{00000000-0005-0000-0000-0000FF100000}"/>
    <cellStyle name="Normal 5 5 6 2 4 2" xfId="3714" xr:uid="{00000000-0005-0000-0000-000000110000}"/>
    <cellStyle name="Normal 5 5 6 2 4 2 2" xfId="10173" xr:uid="{00000000-0005-0000-0000-0000E01A0000}"/>
    <cellStyle name="Normal 5 5 6 2 4 2 3" xfId="18251" xr:uid="{00000000-0005-0000-0000-0000E01A0000}"/>
    <cellStyle name="Normal 5 5 6 2 4 3" xfId="5377" xr:uid="{00000000-0005-0000-0000-000001110000}"/>
    <cellStyle name="Normal 5 5 6 2 4 3 2" xfId="11764" xr:uid="{00000000-0005-0000-0000-0000E11A0000}"/>
    <cellStyle name="Normal 5 5 6 2 4 3 3" xfId="19842" xr:uid="{00000000-0005-0000-0000-0000E11A0000}"/>
    <cellStyle name="Normal 5 5 6 2 4 4" xfId="8578" xr:uid="{00000000-0005-0000-0000-0000E21A0000}"/>
    <cellStyle name="Normal 5 5 6 2 4 4 2" xfId="16656" xr:uid="{00000000-0005-0000-0000-0000E21A0000}"/>
    <cellStyle name="Normal 5 5 6 2 4 5" xfId="6968" xr:uid="{00000000-0005-0000-0000-0000DF1A0000}"/>
    <cellStyle name="Normal 5 5 6 2 4 6" xfId="15048" xr:uid="{00000000-0005-0000-0000-0000DF1A0000}"/>
    <cellStyle name="Normal 5 5 6 2 5" xfId="2726" xr:uid="{00000000-0005-0000-0000-000002110000}"/>
    <cellStyle name="Normal 5 5 6 2 5 2" xfId="9215" xr:uid="{00000000-0005-0000-0000-0000E31A0000}"/>
    <cellStyle name="Normal 5 5 6 2 5 3" xfId="17293" xr:uid="{00000000-0005-0000-0000-0000E31A0000}"/>
    <cellStyle name="Normal 5 5 6 2 6" xfId="4323" xr:uid="{00000000-0005-0000-0000-000003110000}"/>
    <cellStyle name="Normal 5 5 6 2 6 2" xfId="10710" xr:uid="{00000000-0005-0000-0000-0000E41A0000}"/>
    <cellStyle name="Normal 5 5 6 2 6 3" xfId="18788" xr:uid="{00000000-0005-0000-0000-0000E41A0000}"/>
    <cellStyle name="Normal 5 5 6 2 7" xfId="7524" xr:uid="{00000000-0005-0000-0000-0000E51A0000}"/>
    <cellStyle name="Normal 5 5 6 2 7 2" xfId="15602" xr:uid="{00000000-0005-0000-0000-0000E51A0000}"/>
    <cellStyle name="Normal 5 5 6 2 8" xfId="12600" xr:uid="{00000000-0005-0000-0000-0000E61A0000}"/>
    <cellStyle name="Normal 5 5 6 2 8 2" xfId="20667" xr:uid="{00000000-0005-0000-0000-0000E61A0000}"/>
    <cellStyle name="Normal 5 5 6 2 9" xfId="5914" xr:uid="{00000000-0005-0000-0000-0000CD1A0000}"/>
    <cellStyle name="Normal 5 5 6 3" xfId="1065" xr:uid="{00000000-0005-0000-0000-000004110000}"/>
    <cellStyle name="Normal 5 5 6 3 2" xfId="1723" xr:uid="{00000000-0005-0000-0000-000005110000}"/>
    <cellStyle name="Normal 5 5 6 3 2 2" xfId="3373" xr:uid="{00000000-0005-0000-0000-000006110000}"/>
    <cellStyle name="Normal 5 5 6 3 2 2 2" xfId="9832" xr:uid="{00000000-0005-0000-0000-0000E91A0000}"/>
    <cellStyle name="Normal 5 5 6 3 2 2 3" xfId="17910" xr:uid="{00000000-0005-0000-0000-0000E91A0000}"/>
    <cellStyle name="Normal 5 5 6 3 2 3" xfId="5036" xr:uid="{00000000-0005-0000-0000-000007110000}"/>
    <cellStyle name="Normal 5 5 6 3 2 3 2" xfId="11423" xr:uid="{00000000-0005-0000-0000-0000EA1A0000}"/>
    <cellStyle name="Normal 5 5 6 3 2 3 3" xfId="19501" xr:uid="{00000000-0005-0000-0000-0000EA1A0000}"/>
    <cellStyle name="Normal 5 5 6 3 2 4" xfId="8237" xr:uid="{00000000-0005-0000-0000-0000EB1A0000}"/>
    <cellStyle name="Normal 5 5 6 3 2 4 2" xfId="16315" xr:uid="{00000000-0005-0000-0000-0000EB1A0000}"/>
    <cellStyle name="Normal 5 5 6 3 2 5" xfId="6627" xr:uid="{00000000-0005-0000-0000-0000E81A0000}"/>
    <cellStyle name="Normal 5 5 6 3 2 6" xfId="14707" xr:uid="{00000000-0005-0000-0000-0000E81A0000}"/>
    <cellStyle name="Normal 5 5 6 3 3" xfId="2250" xr:uid="{00000000-0005-0000-0000-000008110000}"/>
    <cellStyle name="Normal 5 5 6 3 3 2" xfId="3900" xr:uid="{00000000-0005-0000-0000-000009110000}"/>
    <cellStyle name="Normal 5 5 6 3 3 2 2" xfId="10359" xr:uid="{00000000-0005-0000-0000-0000ED1A0000}"/>
    <cellStyle name="Normal 5 5 6 3 3 2 3" xfId="18437" xr:uid="{00000000-0005-0000-0000-0000ED1A0000}"/>
    <cellStyle name="Normal 5 5 6 3 3 3" xfId="5563" xr:uid="{00000000-0005-0000-0000-00000A110000}"/>
    <cellStyle name="Normal 5 5 6 3 3 3 2" xfId="11950" xr:uid="{00000000-0005-0000-0000-0000EE1A0000}"/>
    <cellStyle name="Normal 5 5 6 3 3 3 3" xfId="20028" xr:uid="{00000000-0005-0000-0000-0000EE1A0000}"/>
    <cellStyle name="Normal 5 5 6 3 3 4" xfId="8764" xr:uid="{00000000-0005-0000-0000-0000EF1A0000}"/>
    <cellStyle name="Normal 5 5 6 3 3 4 2" xfId="16842" xr:uid="{00000000-0005-0000-0000-0000EF1A0000}"/>
    <cellStyle name="Normal 5 5 6 3 3 5" xfId="7154" xr:uid="{00000000-0005-0000-0000-0000EC1A0000}"/>
    <cellStyle name="Normal 5 5 6 3 3 6" xfId="15234" xr:uid="{00000000-0005-0000-0000-0000EC1A0000}"/>
    <cellStyle name="Normal 5 5 6 3 4" xfId="2823" xr:uid="{00000000-0005-0000-0000-00000B110000}"/>
    <cellStyle name="Normal 5 5 6 3 4 2" xfId="9312" xr:uid="{00000000-0005-0000-0000-0000F01A0000}"/>
    <cellStyle name="Normal 5 5 6 3 4 3" xfId="17390" xr:uid="{00000000-0005-0000-0000-0000F01A0000}"/>
    <cellStyle name="Normal 5 5 6 3 5" xfId="4509" xr:uid="{00000000-0005-0000-0000-00000C110000}"/>
    <cellStyle name="Normal 5 5 6 3 5 2" xfId="10896" xr:uid="{00000000-0005-0000-0000-0000F11A0000}"/>
    <cellStyle name="Normal 5 5 6 3 5 3" xfId="18974" xr:uid="{00000000-0005-0000-0000-0000F11A0000}"/>
    <cellStyle name="Normal 5 5 6 3 6" xfId="7710" xr:uid="{00000000-0005-0000-0000-0000F21A0000}"/>
    <cellStyle name="Normal 5 5 6 3 6 2" xfId="15788" xr:uid="{00000000-0005-0000-0000-0000F21A0000}"/>
    <cellStyle name="Normal 5 5 6 3 7" xfId="13325" xr:uid="{00000000-0005-0000-0000-0000F31A0000}"/>
    <cellStyle name="Normal 5 5 6 3 7 2" xfId="21362" xr:uid="{00000000-0005-0000-0000-0000F31A0000}"/>
    <cellStyle name="Normal 5 5 6 3 8" xfId="6100" xr:uid="{00000000-0005-0000-0000-0000E71A0000}"/>
    <cellStyle name="Normal 5 5 6 3 9" xfId="14180" xr:uid="{00000000-0005-0000-0000-0000E71A0000}"/>
    <cellStyle name="Normal 5 5 6 4" xfId="1477" xr:uid="{00000000-0005-0000-0000-00000D110000}"/>
    <cellStyle name="Normal 5 5 6 4 2" xfId="3126" xr:uid="{00000000-0005-0000-0000-00000E110000}"/>
    <cellStyle name="Normal 5 5 6 4 2 2" xfId="9585" xr:uid="{00000000-0005-0000-0000-0000F51A0000}"/>
    <cellStyle name="Normal 5 5 6 4 2 3" xfId="17663" xr:uid="{00000000-0005-0000-0000-0000F51A0000}"/>
    <cellStyle name="Normal 5 5 6 4 3" xfId="4789" xr:uid="{00000000-0005-0000-0000-00000F110000}"/>
    <cellStyle name="Normal 5 5 6 4 3 2" xfId="11176" xr:uid="{00000000-0005-0000-0000-0000F61A0000}"/>
    <cellStyle name="Normal 5 5 6 4 3 3" xfId="19254" xr:uid="{00000000-0005-0000-0000-0000F61A0000}"/>
    <cellStyle name="Normal 5 5 6 4 4" xfId="7990" xr:uid="{00000000-0005-0000-0000-0000F71A0000}"/>
    <cellStyle name="Normal 5 5 6 4 4 2" xfId="16068" xr:uid="{00000000-0005-0000-0000-0000F71A0000}"/>
    <cellStyle name="Normal 5 5 6 4 5" xfId="12796" xr:uid="{00000000-0005-0000-0000-0000F81A0000}"/>
    <cellStyle name="Normal 5 5 6 4 5 2" xfId="20846" xr:uid="{00000000-0005-0000-0000-0000F81A0000}"/>
    <cellStyle name="Normal 5 5 6 4 6" xfId="6380" xr:uid="{00000000-0005-0000-0000-0000F41A0000}"/>
    <cellStyle name="Normal 5 5 6 4 7" xfId="14460" xr:uid="{00000000-0005-0000-0000-0000F41A0000}"/>
    <cellStyle name="Normal 5 5 6 5" xfId="2003" xr:uid="{00000000-0005-0000-0000-000010110000}"/>
    <cellStyle name="Normal 5 5 6 5 2" xfId="3653" xr:uid="{00000000-0005-0000-0000-000011110000}"/>
    <cellStyle name="Normal 5 5 6 5 2 2" xfId="10112" xr:uid="{00000000-0005-0000-0000-0000FA1A0000}"/>
    <cellStyle name="Normal 5 5 6 5 2 3" xfId="18190" xr:uid="{00000000-0005-0000-0000-0000FA1A0000}"/>
    <cellStyle name="Normal 5 5 6 5 3" xfId="5316" xr:uid="{00000000-0005-0000-0000-000012110000}"/>
    <cellStyle name="Normal 5 5 6 5 3 2" xfId="11703" xr:uid="{00000000-0005-0000-0000-0000FB1A0000}"/>
    <cellStyle name="Normal 5 5 6 5 3 3" xfId="19781" xr:uid="{00000000-0005-0000-0000-0000FB1A0000}"/>
    <cellStyle name="Normal 5 5 6 5 4" xfId="8517" xr:uid="{00000000-0005-0000-0000-0000FC1A0000}"/>
    <cellStyle name="Normal 5 5 6 5 4 2" xfId="16595" xr:uid="{00000000-0005-0000-0000-0000FC1A0000}"/>
    <cellStyle name="Normal 5 5 6 5 5" xfId="6907" xr:uid="{00000000-0005-0000-0000-0000F91A0000}"/>
    <cellStyle name="Normal 5 5 6 5 6" xfId="14987" xr:uid="{00000000-0005-0000-0000-0000F91A0000}"/>
    <cellStyle name="Normal 5 5 6 6" xfId="2632" xr:uid="{00000000-0005-0000-0000-000013110000}"/>
    <cellStyle name="Normal 5 5 6 6 2" xfId="9133" xr:uid="{00000000-0005-0000-0000-0000FD1A0000}"/>
    <cellStyle name="Normal 5 5 6 6 3" xfId="17211" xr:uid="{00000000-0005-0000-0000-0000FD1A0000}"/>
    <cellStyle name="Normal 5 5 6 7" xfId="4262" xr:uid="{00000000-0005-0000-0000-000014110000}"/>
    <cellStyle name="Normal 5 5 6 7 2" xfId="10649" xr:uid="{00000000-0005-0000-0000-0000FE1A0000}"/>
    <cellStyle name="Normal 5 5 6 7 3" xfId="18727" xr:uid="{00000000-0005-0000-0000-0000FE1A0000}"/>
    <cellStyle name="Normal 5 5 6 8" xfId="7463" xr:uid="{00000000-0005-0000-0000-0000FF1A0000}"/>
    <cellStyle name="Normal 5 5 6 8 2" xfId="15541" xr:uid="{00000000-0005-0000-0000-0000FF1A0000}"/>
    <cellStyle name="Normal 5 5 6 9" xfId="12326" xr:uid="{00000000-0005-0000-0000-0000001B0000}"/>
    <cellStyle name="Normal 5 5 6 9 2" xfId="20399" xr:uid="{00000000-0005-0000-0000-0000001B0000}"/>
    <cellStyle name="Normal 5 5 7" xfId="709" xr:uid="{00000000-0005-0000-0000-0000C5020000}"/>
    <cellStyle name="Normal 5 5 7 10" xfId="5854" xr:uid="{00000000-0005-0000-0000-0000011B0000}"/>
    <cellStyle name="Normal 5 5 7 11" xfId="13934" xr:uid="{00000000-0005-0000-0000-0000011B0000}"/>
    <cellStyle name="Normal 5 5 7 2" xfId="1066" xr:uid="{00000000-0005-0000-0000-000016110000}"/>
    <cellStyle name="Normal 5 5 7 2 2" xfId="1724" xr:uid="{00000000-0005-0000-0000-000017110000}"/>
    <cellStyle name="Normal 5 5 7 2 2 2" xfId="3374" xr:uid="{00000000-0005-0000-0000-000018110000}"/>
    <cellStyle name="Normal 5 5 7 2 2 2 2" xfId="9833" xr:uid="{00000000-0005-0000-0000-0000041B0000}"/>
    <cellStyle name="Normal 5 5 7 2 2 2 3" xfId="17911" xr:uid="{00000000-0005-0000-0000-0000041B0000}"/>
    <cellStyle name="Normal 5 5 7 2 2 3" xfId="5037" xr:uid="{00000000-0005-0000-0000-000019110000}"/>
    <cellStyle name="Normal 5 5 7 2 2 3 2" xfId="11424" xr:uid="{00000000-0005-0000-0000-0000051B0000}"/>
    <cellStyle name="Normal 5 5 7 2 2 3 3" xfId="19502" xr:uid="{00000000-0005-0000-0000-0000051B0000}"/>
    <cellStyle name="Normal 5 5 7 2 2 4" xfId="8238" xr:uid="{00000000-0005-0000-0000-0000061B0000}"/>
    <cellStyle name="Normal 5 5 7 2 2 4 2" xfId="16316" xr:uid="{00000000-0005-0000-0000-0000061B0000}"/>
    <cellStyle name="Normal 5 5 7 2 2 5" xfId="6628" xr:uid="{00000000-0005-0000-0000-0000031B0000}"/>
    <cellStyle name="Normal 5 5 7 2 2 6" xfId="14708" xr:uid="{00000000-0005-0000-0000-0000031B0000}"/>
    <cellStyle name="Normal 5 5 7 2 3" xfId="2251" xr:uid="{00000000-0005-0000-0000-00001A110000}"/>
    <cellStyle name="Normal 5 5 7 2 3 2" xfId="3901" xr:uid="{00000000-0005-0000-0000-00001B110000}"/>
    <cellStyle name="Normal 5 5 7 2 3 2 2" xfId="10360" xr:uid="{00000000-0005-0000-0000-0000081B0000}"/>
    <cellStyle name="Normal 5 5 7 2 3 2 3" xfId="18438" xr:uid="{00000000-0005-0000-0000-0000081B0000}"/>
    <cellStyle name="Normal 5 5 7 2 3 3" xfId="5564" xr:uid="{00000000-0005-0000-0000-00001C110000}"/>
    <cellStyle name="Normal 5 5 7 2 3 3 2" xfId="11951" xr:uid="{00000000-0005-0000-0000-0000091B0000}"/>
    <cellStyle name="Normal 5 5 7 2 3 3 3" xfId="20029" xr:uid="{00000000-0005-0000-0000-0000091B0000}"/>
    <cellStyle name="Normal 5 5 7 2 3 4" xfId="8765" xr:uid="{00000000-0005-0000-0000-00000A1B0000}"/>
    <cellStyle name="Normal 5 5 7 2 3 4 2" xfId="16843" xr:uid="{00000000-0005-0000-0000-00000A1B0000}"/>
    <cellStyle name="Normal 5 5 7 2 3 5" xfId="7155" xr:uid="{00000000-0005-0000-0000-0000071B0000}"/>
    <cellStyle name="Normal 5 5 7 2 3 6" xfId="15235" xr:uid="{00000000-0005-0000-0000-0000071B0000}"/>
    <cellStyle name="Normal 5 5 7 2 4" xfId="2824" xr:uid="{00000000-0005-0000-0000-00001D110000}"/>
    <cellStyle name="Normal 5 5 7 2 4 2" xfId="9313" xr:uid="{00000000-0005-0000-0000-00000B1B0000}"/>
    <cellStyle name="Normal 5 5 7 2 4 3" xfId="17391" xr:uid="{00000000-0005-0000-0000-00000B1B0000}"/>
    <cellStyle name="Normal 5 5 7 2 5" xfId="4510" xr:uid="{00000000-0005-0000-0000-00001E110000}"/>
    <cellStyle name="Normal 5 5 7 2 5 2" xfId="10897" xr:uid="{00000000-0005-0000-0000-00000C1B0000}"/>
    <cellStyle name="Normal 5 5 7 2 5 3" xfId="18975" xr:uid="{00000000-0005-0000-0000-00000C1B0000}"/>
    <cellStyle name="Normal 5 5 7 2 6" xfId="7711" xr:uid="{00000000-0005-0000-0000-00000D1B0000}"/>
    <cellStyle name="Normal 5 5 7 2 6 2" xfId="15789" xr:uid="{00000000-0005-0000-0000-00000D1B0000}"/>
    <cellStyle name="Normal 5 5 7 2 7" xfId="12797" xr:uid="{00000000-0005-0000-0000-00000E1B0000}"/>
    <cellStyle name="Normal 5 5 7 2 7 2" xfId="20847" xr:uid="{00000000-0005-0000-0000-00000E1B0000}"/>
    <cellStyle name="Normal 5 5 7 2 8" xfId="6101" xr:uid="{00000000-0005-0000-0000-0000021B0000}"/>
    <cellStyle name="Normal 5 5 7 2 9" xfId="14181" xr:uid="{00000000-0005-0000-0000-0000021B0000}"/>
    <cellStyle name="Normal 5 5 7 3" xfId="1478" xr:uid="{00000000-0005-0000-0000-00001F110000}"/>
    <cellStyle name="Normal 5 5 7 3 2" xfId="3127" xr:uid="{00000000-0005-0000-0000-000020110000}"/>
    <cellStyle name="Normal 5 5 7 3 2 2" xfId="9586" xr:uid="{00000000-0005-0000-0000-0000101B0000}"/>
    <cellStyle name="Normal 5 5 7 3 2 3" xfId="17664" xr:uid="{00000000-0005-0000-0000-0000101B0000}"/>
    <cellStyle name="Normal 5 5 7 3 3" xfId="4790" xr:uid="{00000000-0005-0000-0000-000021110000}"/>
    <cellStyle name="Normal 5 5 7 3 3 2" xfId="11177" xr:uid="{00000000-0005-0000-0000-0000111B0000}"/>
    <cellStyle name="Normal 5 5 7 3 3 3" xfId="19255" xr:uid="{00000000-0005-0000-0000-0000111B0000}"/>
    <cellStyle name="Normal 5 5 7 3 4" xfId="7991" xr:uid="{00000000-0005-0000-0000-0000121B0000}"/>
    <cellStyle name="Normal 5 5 7 3 4 2" xfId="16069" xr:uid="{00000000-0005-0000-0000-0000121B0000}"/>
    <cellStyle name="Normal 5 5 7 3 5" xfId="6381" xr:uid="{00000000-0005-0000-0000-00000F1B0000}"/>
    <cellStyle name="Normal 5 5 7 3 6" xfId="14461" xr:uid="{00000000-0005-0000-0000-00000F1B0000}"/>
    <cellStyle name="Normal 5 5 7 4" xfId="2004" xr:uid="{00000000-0005-0000-0000-000022110000}"/>
    <cellStyle name="Normal 5 5 7 4 2" xfId="3654" xr:uid="{00000000-0005-0000-0000-000023110000}"/>
    <cellStyle name="Normal 5 5 7 4 2 2" xfId="10113" xr:uid="{00000000-0005-0000-0000-0000141B0000}"/>
    <cellStyle name="Normal 5 5 7 4 2 3" xfId="18191" xr:uid="{00000000-0005-0000-0000-0000141B0000}"/>
    <cellStyle name="Normal 5 5 7 4 3" xfId="5317" xr:uid="{00000000-0005-0000-0000-000024110000}"/>
    <cellStyle name="Normal 5 5 7 4 3 2" xfId="11704" xr:uid="{00000000-0005-0000-0000-0000151B0000}"/>
    <cellStyle name="Normal 5 5 7 4 3 3" xfId="19782" xr:uid="{00000000-0005-0000-0000-0000151B0000}"/>
    <cellStyle name="Normal 5 5 7 4 4" xfId="8518" xr:uid="{00000000-0005-0000-0000-0000161B0000}"/>
    <cellStyle name="Normal 5 5 7 4 4 2" xfId="16596" xr:uid="{00000000-0005-0000-0000-0000161B0000}"/>
    <cellStyle name="Normal 5 5 7 4 5" xfId="6908" xr:uid="{00000000-0005-0000-0000-0000131B0000}"/>
    <cellStyle name="Normal 5 5 7 4 6" xfId="14988" xr:uid="{00000000-0005-0000-0000-0000131B0000}"/>
    <cellStyle name="Normal 5 5 7 5" xfId="2633" xr:uid="{00000000-0005-0000-0000-000025110000}"/>
    <cellStyle name="Normal 5 5 7 5 2" xfId="9134" xr:uid="{00000000-0005-0000-0000-0000171B0000}"/>
    <cellStyle name="Normal 5 5 7 5 3" xfId="17212" xr:uid="{00000000-0005-0000-0000-0000171B0000}"/>
    <cellStyle name="Normal 5 5 7 6" xfId="4263" xr:uid="{00000000-0005-0000-0000-000026110000}"/>
    <cellStyle name="Normal 5 5 7 6 2" xfId="10650" xr:uid="{00000000-0005-0000-0000-0000181B0000}"/>
    <cellStyle name="Normal 5 5 7 6 3" xfId="18728" xr:uid="{00000000-0005-0000-0000-0000181B0000}"/>
    <cellStyle name="Normal 5 5 7 7" xfId="7464" xr:uid="{00000000-0005-0000-0000-0000191B0000}"/>
    <cellStyle name="Normal 5 5 7 7 2" xfId="15542" xr:uid="{00000000-0005-0000-0000-0000191B0000}"/>
    <cellStyle name="Normal 5 5 7 8" xfId="12327" xr:uid="{00000000-0005-0000-0000-00001A1B0000}"/>
    <cellStyle name="Normal 5 5 7 8 2" xfId="20400" xr:uid="{00000000-0005-0000-0000-00001A1B0000}"/>
    <cellStyle name="Normal 5 5 7 9" xfId="13718" xr:uid="{00000000-0005-0000-0000-00001B1B0000}"/>
    <cellStyle name="Normal 5 5 7 9 2" xfId="21715" xr:uid="{00000000-0005-0000-0000-00001B1B0000}"/>
    <cellStyle name="Normal 5 5 8" xfId="710" xr:uid="{00000000-0005-0000-0000-0000C6020000}"/>
    <cellStyle name="Normal 5 5 8 10" xfId="5855" xr:uid="{00000000-0005-0000-0000-00001C1B0000}"/>
    <cellStyle name="Normal 5 5 8 11" xfId="13935" xr:uid="{00000000-0005-0000-0000-00001C1B0000}"/>
    <cellStyle name="Normal 5 5 8 2" xfId="1067" xr:uid="{00000000-0005-0000-0000-000028110000}"/>
    <cellStyle name="Normal 5 5 8 2 2" xfId="1725" xr:uid="{00000000-0005-0000-0000-000029110000}"/>
    <cellStyle name="Normal 5 5 8 2 2 2" xfId="3375" xr:uid="{00000000-0005-0000-0000-00002A110000}"/>
    <cellStyle name="Normal 5 5 8 2 2 2 2" xfId="9834" xr:uid="{00000000-0005-0000-0000-00001F1B0000}"/>
    <cellStyle name="Normal 5 5 8 2 2 2 3" xfId="17912" xr:uid="{00000000-0005-0000-0000-00001F1B0000}"/>
    <cellStyle name="Normal 5 5 8 2 2 3" xfId="5038" xr:uid="{00000000-0005-0000-0000-00002B110000}"/>
    <cellStyle name="Normal 5 5 8 2 2 3 2" xfId="11425" xr:uid="{00000000-0005-0000-0000-0000201B0000}"/>
    <cellStyle name="Normal 5 5 8 2 2 3 3" xfId="19503" xr:uid="{00000000-0005-0000-0000-0000201B0000}"/>
    <cellStyle name="Normal 5 5 8 2 2 4" xfId="8239" xr:uid="{00000000-0005-0000-0000-0000211B0000}"/>
    <cellStyle name="Normal 5 5 8 2 2 4 2" xfId="16317" xr:uid="{00000000-0005-0000-0000-0000211B0000}"/>
    <cellStyle name="Normal 5 5 8 2 2 5" xfId="6629" xr:uid="{00000000-0005-0000-0000-00001E1B0000}"/>
    <cellStyle name="Normal 5 5 8 2 2 6" xfId="14709" xr:uid="{00000000-0005-0000-0000-00001E1B0000}"/>
    <cellStyle name="Normal 5 5 8 2 3" xfId="2252" xr:uid="{00000000-0005-0000-0000-00002C110000}"/>
    <cellStyle name="Normal 5 5 8 2 3 2" xfId="3902" xr:uid="{00000000-0005-0000-0000-00002D110000}"/>
    <cellStyle name="Normal 5 5 8 2 3 2 2" xfId="10361" xr:uid="{00000000-0005-0000-0000-0000231B0000}"/>
    <cellStyle name="Normal 5 5 8 2 3 2 3" xfId="18439" xr:uid="{00000000-0005-0000-0000-0000231B0000}"/>
    <cellStyle name="Normal 5 5 8 2 3 3" xfId="5565" xr:uid="{00000000-0005-0000-0000-00002E110000}"/>
    <cellStyle name="Normal 5 5 8 2 3 3 2" xfId="11952" xr:uid="{00000000-0005-0000-0000-0000241B0000}"/>
    <cellStyle name="Normal 5 5 8 2 3 3 3" xfId="20030" xr:uid="{00000000-0005-0000-0000-0000241B0000}"/>
    <cellStyle name="Normal 5 5 8 2 3 4" xfId="8766" xr:uid="{00000000-0005-0000-0000-0000251B0000}"/>
    <cellStyle name="Normal 5 5 8 2 3 4 2" xfId="16844" xr:uid="{00000000-0005-0000-0000-0000251B0000}"/>
    <cellStyle name="Normal 5 5 8 2 3 5" xfId="7156" xr:uid="{00000000-0005-0000-0000-0000221B0000}"/>
    <cellStyle name="Normal 5 5 8 2 3 6" xfId="15236" xr:uid="{00000000-0005-0000-0000-0000221B0000}"/>
    <cellStyle name="Normal 5 5 8 2 4" xfId="2825" xr:uid="{00000000-0005-0000-0000-00002F110000}"/>
    <cellStyle name="Normal 5 5 8 2 4 2" xfId="9314" xr:uid="{00000000-0005-0000-0000-0000261B0000}"/>
    <cellStyle name="Normal 5 5 8 2 4 3" xfId="17392" xr:uid="{00000000-0005-0000-0000-0000261B0000}"/>
    <cellStyle name="Normal 5 5 8 2 5" xfId="4511" xr:uid="{00000000-0005-0000-0000-000030110000}"/>
    <cellStyle name="Normal 5 5 8 2 5 2" xfId="10898" xr:uid="{00000000-0005-0000-0000-0000271B0000}"/>
    <cellStyle name="Normal 5 5 8 2 5 3" xfId="18976" xr:uid="{00000000-0005-0000-0000-0000271B0000}"/>
    <cellStyle name="Normal 5 5 8 2 6" xfId="7712" xr:uid="{00000000-0005-0000-0000-0000281B0000}"/>
    <cellStyle name="Normal 5 5 8 2 6 2" xfId="15790" xr:uid="{00000000-0005-0000-0000-0000281B0000}"/>
    <cellStyle name="Normal 5 5 8 2 7" xfId="12798" xr:uid="{00000000-0005-0000-0000-0000291B0000}"/>
    <cellStyle name="Normal 5 5 8 2 7 2" xfId="20848" xr:uid="{00000000-0005-0000-0000-0000291B0000}"/>
    <cellStyle name="Normal 5 5 8 2 8" xfId="6102" xr:uid="{00000000-0005-0000-0000-00001D1B0000}"/>
    <cellStyle name="Normal 5 5 8 2 9" xfId="14182" xr:uid="{00000000-0005-0000-0000-00001D1B0000}"/>
    <cellStyle name="Normal 5 5 8 3" xfId="1479" xr:uid="{00000000-0005-0000-0000-000031110000}"/>
    <cellStyle name="Normal 5 5 8 3 2" xfId="3128" xr:uid="{00000000-0005-0000-0000-000032110000}"/>
    <cellStyle name="Normal 5 5 8 3 2 2" xfId="9587" xr:uid="{00000000-0005-0000-0000-00002B1B0000}"/>
    <cellStyle name="Normal 5 5 8 3 2 3" xfId="17665" xr:uid="{00000000-0005-0000-0000-00002B1B0000}"/>
    <cellStyle name="Normal 5 5 8 3 3" xfId="4791" xr:uid="{00000000-0005-0000-0000-000033110000}"/>
    <cellStyle name="Normal 5 5 8 3 3 2" xfId="11178" xr:uid="{00000000-0005-0000-0000-00002C1B0000}"/>
    <cellStyle name="Normal 5 5 8 3 3 3" xfId="19256" xr:uid="{00000000-0005-0000-0000-00002C1B0000}"/>
    <cellStyle name="Normal 5 5 8 3 4" xfId="7992" xr:uid="{00000000-0005-0000-0000-00002D1B0000}"/>
    <cellStyle name="Normal 5 5 8 3 4 2" xfId="16070" xr:uid="{00000000-0005-0000-0000-00002D1B0000}"/>
    <cellStyle name="Normal 5 5 8 3 5" xfId="6382" xr:uid="{00000000-0005-0000-0000-00002A1B0000}"/>
    <cellStyle name="Normal 5 5 8 3 6" xfId="14462" xr:uid="{00000000-0005-0000-0000-00002A1B0000}"/>
    <cellStyle name="Normal 5 5 8 4" xfId="2005" xr:uid="{00000000-0005-0000-0000-000034110000}"/>
    <cellStyle name="Normal 5 5 8 4 2" xfId="3655" xr:uid="{00000000-0005-0000-0000-000035110000}"/>
    <cellStyle name="Normal 5 5 8 4 2 2" xfId="10114" xr:uid="{00000000-0005-0000-0000-00002F1B0000}"/>
    <cellStyle name="Normal 5 5 8 4 2 3" xfId="18192" xr:uid="{00000000-0005-0000-0000-00002F1B0000}"/>
    <cellStyle name="Normal 5 5 8 4 3" xfId="5318" xr:uid="{00000000-0005-0000-0000-000036110000}"/>
    <cellStyle name="Normal 5 5 8 4 3 2" xfId="11705" xr:uid="{00000000-0005-0000-0000-0000301B0000}"/>
    <cellStyle name="Normal 5 5 8 4 3 3" xfId="19783" xr:uid="{00000000-0005-0000-0000-0000301B0000}"/>
    <cellStyle name="Normal 5 5 8 4 4" xfId="8519" xr:uid="{00000000-0005-0000-0000-0000311B0000}"/>
    <cellStyle name="Normal 5 5 8 4 4 2" xfId="16597" xr:uid="{00000000-0005-0000-0000-0000311B0000}"/>
    <cellStyle name="Normal 5 5 8 4 5" xfId="6909" xr:uid="{00000000-0005-0000-0000-00002E1B0000}"/>
    <cellStyle name="Normal 5 5 8 4 6" xfId="14989" xr:uid="{00000000-0005-0000-0000-00002E1B0000}"/>
    <cellStyle name="Normal 5 5 8 5" xfId="2634" xr:uid="{00000000-0005-0000-0000-000037110000}"/>
    <cellStyle name="Normal 5 5 8 5 2" xfId="9135" xr:uid="{00000000-0005-0000-0000-0000321B0000}"/>
    <cellStyle name="Normal 5 5 8 5 3" xfId="17213" xr:uid="{00000000-0005-0000-0000-0000321B0000}"/>
    <cellStyle name="Normal 5 5 8 6" xfId="4264" xr:uid="{00000000-0005-0000-0000-000038110000}"/>
    <cellStyle name="Normal 5 5 8 6 2" xfId="10651" xr:uid="{00000000-0005-0000-0000-0000331B0000}"/>
    <cellStyle name="Normal 5 5 8 6 3" xfId="18729" xr:uid="{00000000-0005-0000-0000-0000331B0000}"/>
    <cellStyle name="Normal 5 5 8 7" xfId="7465" xr:uid="{00000000-0005-0000-0000-0000341B0000}"/>
    <cellStyle name="Normal 5 5 8 7 2" xfId="15543" xr:uid="{00000000-0005-0000-0000-0000341B0000}"/>
    <cellStyle name="Normal 5 5 8 8" xfId="12328" xr:uid="{00000000-0005-0000-0000-0000351B0000}"/>
    <cellStyle name="Normal 5 5 8 8 2" xfId="20401" xr:uid="{00000000-0005-0000-0000-0000351B0000}"/>
    <cellStyle name="Normal 5 5 8 9" xfId="13719" xr:uid="{00000000-0005-0000-0000-0000361B0000}"/>
    <cellStyle name="Normal 5 5 8 9 2" xfId="21716" xr:uid="{00000000-0005-0000-0000-0000361B0000}"/>
    <cellStyle name="Normal 5 5 9" xfId="711" xr:uid="{00000000-0005-0000-0000-0000C7020000}"/>
    <cellStyle name="Normal 6" xfId="712" xr:uid="{00000000-0005-0000-0000-0000C8020000}"/>
    <cellStyle name="Normal 6 2" xfId="713" xr:uid="{00000000-0005-0000-0000-0000C9020000}"/>
    <cellStyle name="Normal 6 2 2" xfId="714" xr:uid="{00000000-0005-0000-0000-0000CA020000}"/>
    <cellStyle name="Normal 6 2 3" xfId="715" xr:uid="{00000000-0005-0000-0000-0000CB020000}"/>
    <cellStyle name="Normal 6 2 4" xfId="716" xr:uid="{00000000-0005-0000-0000-0000CC020000}"/>
    <cellStyle name="Normal 6 2 4 2" xfId="4126" xr:uid="{00000000-0005-0000-0000-00003F110000}"/>
    <cellStyle name="Normal 6 2 5" xfId="717" xr:uid="{00000000-0005-0000-0000-0000CD020000}"/>
    <cellStyle name="Normal 6 3" xfId="718" xr:uid="{00000000-0005-0000-0000-0000CE020000}"/>
    <cellStyle name="Normal 6 3 2" xfId="719" xr:uid="{00000000-0005-0000-0000-0000CF020000}"/>
    <cellStyle name="Normal 6 3 3" xfId="720" xr:uid="{00000000-0005-0000-0000-0000D0020000}"/>
    <cellStyle name="Normal 6 3 3 2" xfId="721" xr:uid="{00000000-0005-0000-0000-0000D1020000}"/>
    <cellStyle name="Normal 6 3 3 3" xfId="722" xr:uid="{00000000-0005-0000-0000-0000D2020000}"/>
    <cellStyle name="Normal 6 3 3 3 2" xfId="723" xr:uid="{00000000-0005-0000-0000-0000D3020000}"/>
    <cellStyle name="Normal 6 3 3 3 2 2" xfId="724" xr:uid="{00000000-0005-0000-0000-0000D4020000}"/>
    <cellStyle name="Normal 6 3 3 3 2 3" xfId="725" xr:uid="{00000000-0005-0000-0000-0000D5020000}"/>
    <cellStyle name="Normal 6 3 3 3 2 3 2" xfId="726" xr:uid="{00000000-0005-0000-0000-0000D6020000}"/>
    <cellStyle name="Normal 6 3 3 3 2 3 2 2" xfId="1343" xr:uid="{00000000-0005-0000-0000-00004A110000}"/>
    <cellStyle name="Normal 6 3 3 3 2 3 2 3" xfId="2981" xr:uid="{00000000-0005-0000-0000-00004B110000}"/>
    <cellStyle name="Normal 6 3 3 3 2 3 2 3 2" xfId="4099" xr:uid="{00000000-0005-0000-0000-00004C110000}"/>
    <cellStyle name="Normal 6 3 3 3 2 3 2 4" xfId="1251" xr:uid="{00000000-0005-0000-0000-000049110000}"/>
    <cellStyle name="Normal 6 3 3 3 2 3 3" xfId="1225" xr:uid="{00000000-0005-0000-0000-00004D110000}"/>
    <cellStyle name="Normal 6 3 3 3 2 3 4" xfId="12799" xr:uid="{00000000-0005-0000-0000-00004C1B0000}"/>
    <cellStyle name="Normal 6 3 3 3 2 3 4 2" xfId="13486" xr:uid="{00000000-0005-0000-0000-00004D1B0000}"/>
    <cellStyle name="Normal 6 3 3 3 2 4" xfId="727" xr:uid="{00000000-0005-0000-0000-0000D7020000}"/>
    <cellStyle name="Normal 6 3 3 3 2 4 2" xfId="4066" xr:uid="{00000000-0005-0000-0000-00004F110000}"/>
    <cellStyle name="Normal 6 3 3 3 3" xfId="728" xr:uid="{00000000-0005-0000-0000-0000D8020000}"/>
    <cellStyle name="Normal 6 3 3 3 4" xfId="729" xr:uid="{00000000-0005-0000-0000-0000D9020000}"/>
    <cellStyle name="Normal 6 3 3 3 4 2" xfId="730" xr:uid="{00000000-0005-0000-0000-0000DA020000}"/>
    <cellStyle name="Normal 6 3 3 3 4 2 2" xfId="731" xr:uid="{00000000-0005-0000-0000-0000DB020000}"/>
    <cellStyle name="Normal 6 3 3 3 4 2 2 2" xfId="2982" xr:uid="{00000000-0005-0000-0000-000054110000}"/>
    <cellStyle name="Normal 6 3 3 3 4 2 2 2 2" xfId="4128" xr:uid="{00000000-0005-0000-0000-000055110000}"/>
    <cellStyle name="Normal 6 3 3 3 4 2 2 3" xfId="2635" xr:uid="{00000000-0005-0000-0000-000056110000}"/>
    <cellStyle name="Normal 6 3 3 3 4 2 2 4" xfId="1252" xr:uid="{00000000-0005-0000-0000-000053110000}"/>
    <cellStyle name="Normal 6 3 3 3 4 2 3" xfId="732" xr:uid="{00000000-0005-0000-0000-0000DC020000}"/>
    <cellStyle name="Normal 6 3 3 3 4 2 3 2" xfId="733" xr:uid="{00000000-0005-0000-0000-0000DD020000}"/>
    <cellStyle name="Normal 6 3 3 3 4 2 3 3" xfId="734" xr:uid="{00000000-0005-0000-0000-0000DE020000}"/>
    <cellStyle name="Normal 6 3 3 3 4 2 3 4" xfId="2636" xr:uid="{00000000-0005-0000-0000-00005A110000}"/>
    <cellStyle name="Normal 6 3 3 3 4 2 3 4 2" xfId="4081" xr:uid="{00000000-0005-0000-0000-00005B110000}"/>
    <cellStyle name="Normal 6 3 3 3 4 3" xfId="1069" xr:uid="{00000000-0005-0000-0000-00005C110000}"/>
    <cellStyle name="Normal 6 3 3 3 4 4" xfId="12800" xr:uid="{00000000-0005-0000-0000-00005D1B0000}"/>
    <cellStyle name="Normal 6 3 3 3 4 4 2" xfId="13487" xr:uid="{00000000-0005-0000-0000-00005E1B0000}"/>
    <cellStyle name="Normal 6 3 3 3 5" xfId="1068" xr:uid="{00000000-0005-0000-0000-00005D110000}"/>
    <cellStyle name="Normal 6 3 3 3 5 2" xfId="4106" xr:uid="{00000000-0005-0000-0000-00005E110000}"/>
    <cellStyle name="Normal 6 3 3 4" xfId="735" xr:uid="{00000000-0005-0000-0000-0000DF020000}"/>
    <cellStyle name="Normal 6 3 3 4 2" xfId="736" xr:uid="{00000000-0005-0000-0000-0000E0020000}"/>
    <cellStyle name="Normal 6 3 3 4 3" xfId="737" xr:uid="{00000000-0005-0000-0000-0000E1020000}"/>
    <cellStyle name="Normal 6 3 3 4 3 2" xfId="738" xr:uid="{00000000-0005-0000-0000-0000E2020000}"/>
    <cellStyle name="Normal 6 3 3 4 3 2 2" xfId="1344" xr:uid="{00000000-0005-0000-0000-000063110000}"/>
    <cellStyle name="Normal 6 3 3 4 3 2 3" xfId="2983" xr:uid="{00000000-0005-0000-0000-000064110000}"/>
    <cellStyle name="Normal 6 3 3 4 3 2 3 2" xfId="4089" xr:uid="{00000000-0005-0000-0000-000065110000}"/>
    <cellStyle name="Normal 6 3 3 4 3 2 4" xfId="1253" xr:uid="{00000000-0005-0000-0000-000062110000}"/>
    <cellStyle name="Normal 6 3 3 4 3 3" xfId="1226" xr:uid="{00000000-0005-0000-0000-000066110000}"/>
    <cellStyle name="Normal 6 3 3 4 3 4" xfId="12801" xr:uid="{00000000-0005-0000-0000-0000691B0000}"/>
    <cellStyle name="Normal 6 3 3 4 3 4 2" xfId="13488" xr:uid="{00000000-0005-0000-0000-00006A1B0000}"/>
    <cellStyle name="Normal 6 3 3 4 4" xfId="936" xr:uid="{00000000-0005-0000-0000-000067110000}"/>
    <cellStyle name="Normal 6 3 3 4 4 2" xfId="4116" xr:uid="{00000000-0005-0000-0000-000068110000}"/>
    <cellStyle name="Normal 6 3 4" xfId="739" xr:uid="{00000000-0005-0000-0000-0000E3020000}"/>
    <cellStyle name="Normal 6 3 4 2" xfId="740" xr:uid="{00000000-0005-0000-0000-0000E4020000}"/>
    <cellStyle name="Normal 6 3 4 3" xfId="741" xr:uid="{00000000-0005-0000-0000-0000E5020000}"/>
    <cellStyle name="Normal 6 3 4 3 2" xfId="742" xr:uid="{00000000-0005-0000-0000-0000E6020000}"/>
    <cellStyle name="Normal 6 3 4 3 2 2" xfId="1345" xr:uid="{00000000-0005-0000-0000-00006D110000}"/>
    <cellStyle name="Normal 6 3 4 3 2 3" xfId="2984" xr:uid="{00000000-0005-0000-0000-00006E110000}"/>
    <cellStyle name="Normal 6 3 4 3 2 3 2" xfId="4112" xr:uid="{00000000-0005-0000-0000-00006F110000}"/>
    <cellStyle name="Normal 6 3 4 3 2 4" xfId="1254" xr:uid="{00000000-0005-0000-0000-00006C110000}"/>
    <cellStyle name="Normal 6 3 4 3 3" xfId="1227" xr:uid="{00000000-0005-0000-0000-000070110000}"/>
    <cellStyle name="Normal 6 3 4 3 4" xfId="12802" xr:uid="{00000000-0005-0000-0000-0000751B0000}"/>
    <cellStyle name="Normal 6 3 4 3 4 2" xfId="13489" xr:uid="{00000000-0005-0000-0000-0000761B0000}"/>
    <cellStyle name="Normal 6 3 4 4" xfId="937" xr:uid="{00000000-0005-0000-0000-000071110000}"/>
    <cellStyle name="Normal 6 3 4 4 2" xfId="4103" xr:uid="{00000000-0005-0000-0000-000072110000}"/>
    <cellStyle name="Normal 6 4" xfId="743" xr:uid="{00000000-0005-0000-0000-0000E7020000}"/>
    <cellStyle name="Normal 6 5" xfId="744" xr:uid="{00000000-0005-0000-0000-0000E8020000}"/>
    <cellStyle name="Normal 6 5 2" xfId="745" xr:uid="{00000000-0005-0000-0000-0000E9020000}"/>
    <cellStyle name="Normal 6 5 3" xfId="746" xr:uid="{00000000-0005-0000-0000-0000EA020000}"/>
    <cellStyle name="Normal 6 5 3 2" xfId="747" xr:uid="{00000000-0005-0000-0000-0000EB020000}"/>
    <cellStyle name="Normal 6 5 3 2 2" xfId="748" xr:uid="{00000000-0005-0000-0000-0000EC020000}"/>
    <cellStyle name="Normal 6 5 3 2 3" xfId="749" xr:uid="{00000000-0005-0000-0000-0000ED020000}"/>
    <cellStyle name="Normal 6 5 3 2 3 2" xfId="750" xr:uid="{00000000-0005-0000-0000-0000EE020000}"/>
    <cellStyle name="Normal 6 5 3 2 3 2 2" xfId="1346" xr:uid="{00000000-0005-0000-0000-00007B110000}"/>
    <cellStyle name="Normal 6 5 3 2 3 2 3" xfId="2985" xr:uid="{00000000-0005-0000-0000-00007C110000}"/>
    <cellStyle name="Normal 6 5 3 2 3 2 3 2" xfId="4078" xr:uid="{00000000-0005-0000-0000-00007D110000}"/>
    <cellStyle name="Normal 6 5 3 2 3 2 4" xfId="1255" xr:uid="{00000000-0005-0000-0000-00007A110000}"/>
    <cellStyle name="Normal 6 5 3 2 3 3" xfId="1228" xr:uid="{00000000-0005-0000-0000-00007E110000}"/>
    <cellStyle name="Normal 6 5 3 2 3 4" xfId="12803" xr:uid="{00000000-0005-0000-0000-0000851B0000}"/>
    <cellStyle name="Normal 6 5 3 2 3 4 2" xfId="13490" xr:uid="{00000000-0005-0000-0000-0000861B0000}"/>
    <cellStyle name="Normal 6 5 3 2 4" xfId="751" xr:uid="{00000000-0005-0000-0000-0000EF020000}"/>
    <cellStyle name="Normal 6 5 3 2 4 2" xfId="4097" xr:uid="{00000000-0005-0000-0000-000080110000}"/>
    <cellStyle name="Normal 6 5 3 3" xfId="752" xr:uid="{00000000-0005-0000-0000-0000F0020000}"/>
    <cellStyle name="Normal 6 5 3 4" xfId="753" xr:uid="{00000000-0005-0000-0000-0000F1020000}"/>
    <cellStyle name="Normal 6 5 3 4 2" xfId="754" xr:uid="{00000000-0005-0000-0000-0000F2020000}"/>
    <cellStyle name="Normal 6 5 3 4 2 2" xfId="755" xr:uid="{00000000-0005-0000-0000-0000F3020000}"/>
    <cellStyle name="Normal 6 5 3 4 2 2 2" xfId="2986" xr:uid="{00000000-0005-0000-0000-000085110000}"/>
    <cellStyle name="Normal 6 5 3 4 2 2 2 2" xfId="4102" xr:uid="{00000000-0005-0000-0000-000086110000}"/>
    <cellStyle name="Normal 6 5 3 4 2 2 3" xfId="2637" xr:uid="{00000000-0005-0000-0000-000087110000}"/>
    <cellStyle name="Normal 6 5 3 4 2 2 4" xfId="1256" xr:uid="{00000000-0005-0000-0000-000084110000}"/>
    <cellStyle name="Normal 6 5 3 4 2 3" xfId="756" xr:uid="{00000000-0005-0000-0000-0000F4020000}"/>
    <cellStyle name="Normal 6 5 3 4 2 3 2" xfId="757" xr:uid="{00000000-0005-0000-0000-0000F5020000}"/>
    <cellStyle name="Normal 6 5 3 4 2 3 3" xfId="758" xr:uid="{00000000-0005-0000-0000-0000F6020000}"/>
    <cellStyle name="Normal 6 5 3 4 2 3 4" xfId="2638" xr:uid="{00000000-0005-0000-0000-00008B110000}"/>
    <cellStyle name="Normal 6 5 3 4 2 3 4 2" xfId="4124" xr:uid="{00000000-0005-0000-0000-00008C110000}"/>
    <cellStyle name="Normal 6 5 3 4 3" xfId="1071" xr:uid="{00000000-0005-0000-0000-00008D110000}"/>
    <cellStyle name="Normal 6 5 3 4 4" xfId="12804" xr:uid="{00000000-0005-0000-0000-0000961B0000}"/>
    <cellStyle name="Normal 6 5 3 4 4 2" xfId="13491" xr:uid="{00000000-0005-0000-0000-0000971B0000}"/>
    <cellStyle name="Normal 6 5 3 5" xfId="1070" xr:uid="{00000000-0005-0000-0000-00008E110000}"/>
    <cellStyle name="Normal 6 5 3 5 2" xfId="4125" xr:uid="{00000000-0005-0000-0000-00008F110000}"/>
    <cellStyle name="Normal 6 5 4" xfId="759" xr:uid="{00000000-0005-0000-0000-0000F7020000}"/>
    <cellStyle name="Normal 6 5 4 2" xfId="760" xr:uid="{00000000-0005-0000-0000-0000F8020000}"/>
    <cellStyle name="Normal 6 5 4 3" xfId="761" xr:uid="{00000000-0005-0000-0000-0000F9020000}"/>
    <cellStyle name="Normal 6 5 4 3 2" xfId="762" xr:uid="{00000000-0005-0000-0000-0000FA020000}"/>
    <cellStyle name="Normal 6 5 4 3 2 2" xfId="1347" xr:uid="{00000000-0005-0000-0000-000094110000}"/>
    <cellStyle name="Normal 6 5 4 3 2 3" xfId="2987" xr:uid="{00000000-0005-0000-0000-000095110000}"/>
    <cellStyle name="Normal 6 5 4 3 2 3 2" xfId="4129" xr:uid="{00000000-0005-0000-0000-000096110000}"/>
    <cellStyle name="Normal 6 5 4 3 2 4" xfId="1257" xr:uid="{00000000-0005-0000-0000-000093110000}"/>
    <cellStyle name="Normal 6 5 4 3 3" xfId="1229" xr:uid="{00000000-0005-0000-0000-000097110000}"/>
    <cellStyle name="Normal 6 5 4 3 4" xfId="12805" xr:uid="{00000000-0005-0000-0000-0000A21B0000}"/>
    <cellStyle name="Normal 6 5 4 3 4 2" xfId="13492" xr:uid="{00000000-0005-0000-0000-0000A31B0000}"/>
    <cellStyle name="Normal 6 5 4 4" xfId="938" xr:uid="{00000000-0005-0000-0000-000098110000}"/>
    <cellStyle name="Normal 6 5 4 4 2" xfId="4127" xr:uid="{00000000-0005-0000-0000-000099110000}"/>
    <cellStyle name="Normal 6 6" xfId="763" xr:uid="{00000000-0005-0000-0000-0000FB020000}"/>
    <cellStyle name="Normal 6 6 2" xfId="764" xr:uid="{00000000-0005-0000-0000-0000FC020000}"/>
    <cellStyle name="Normal 6 6 3" xfId="765" xr:uid="{00000000-0005-0000-0000-0000FD020000}"/>
    <cellStyle name="Normal 6 6 3 2" xfId="766" xr:uid="{00000000-0005-0000-0000-0000FE020000}"/>
    <cellStyle name="Normal 6 6 3 3" xfId="767" xr:uid="{00000000-0005-0000-0000-0000FF020000}"/>
    <cellStyle name="Normal 6 6 3 3 2" xfId="768" xr:uid="{00000000-0005-0000-0000-000000030000}"/>
    <cellStyle name="Normal 6 6 3 3 3" xfId="769" xr:uid="{00000000-0005-0000-0000-000001030000}"/>
    <cellStyle name="Normal 6 6 3 4" xfId="1072" xr:uid="{00000000-0005-0000-0000-0000A1110000}"/>
    <cellStyle name="Normal 6 6 3 4 2" xfId="4064" xr:uid="{00000000-0005-0000-0000-0000A2110000}"/>
    <cellStyle name="Normal 6 6 4" xfId="770" xr:uid="{00000000-0005-0000-0000-000002030000}"/>
    <cellStyle name="Normal 6 6 4 2" xfId="771" xr:uid="{00000000-0005-0000-0000-000003030000}"/>
    <cellStyle name="Normal 6 6 4 2 2" xfId="1348" xr:uid="{00000000-0005-0000-0000-0000A5110000}"/>
    <cellStyle name="Normal 6 6 4 2 3" xfId="2988" xr:uid="{00000000-0005-0000-0000-0000A6110000}"/>
    <cellStyle name="Normal 6 6 4 2 3 2" xfId="4091" xr:uid="{00000000-0005-0000-0000-0000A7110000}"/>
    <cellStyle name="Normal 6 6 4 2 4" xfId="1258" xr:uid="{00000000-0005-0000-0000-0000A4110000}"/>
    <cellStyle name="Normal 6 6 4 3" xfId="1230" xr:uid="{00000000-0005-0000-0000-0000A8110000}"/>
    <cellStyle name="Normal 6 6 4 4" xfId="12806" xr:uid="{00000000-0005-0000-0000-0000B51B0000}"/>
    <cellStyle name="Normal 6 6 4 4 2" xfId="13493" xr:uid="{00000000-0005-0000-0000-0000B61B0000}"/>
    <cellStyle name="Normal 6 6 5" xfId="772" xr:uid="{00000000-0005-0000-0000-000004030000}"/>
    <cellStyle name="Normal 6 6 6" xfId="773" xr:uid="{00000000-0005-0000-0000-000005030000}"/>
    <cellStyle name="Normal 6 6 6 2" xfId="774" xr:uid="{00000000-0005-0000-0000-000006030000}"/>
    <cellStyle name="Normal 6 6 6 3" xfId="775" xr:uid="{00000000-0005-0000-0000-000007030000}"/>
    <cellStyle name="Normal 6 6 6 4" xfId="2639" xr:uid="{00000000-0005-0000-0000-0000AD110000}"/>
    <cellStyle name="Normal 6 6 6 4 2" xfId="4098" xr:uid="{00000000-0005-0000-0000-0000AE110000}"/>
    <cellStyle name="Normal 6 6 7" xfId="939" xr:uid="{00000000-0005-0000-0000-0000AF110000}"/>
    <cellStyle name="Normal 6 6 7 2" xfId="4111" xr:uid="{00000000-0005-0000-0000-0000B0110000}"/>
    <cellStyle name="Normal 7" xfId="776" xr:uid="{00000000-0005-0000-0000-000008030000}"/>
    <cellStyle name="Normal 7 10" xfId="777" xr:uid="{00000000-0005-0000-0000-000009030000}"/>
    <cellStyle name="Normal 7 10 10" xfId="13720" xr:uid="{00000000-0005-0000-0000-0000C11B0000}"/>
    <cellStyle name="Normal 7 10 10 2" xfId="21717" xr:uid="{00000000-0005-0000-0000-0000C11B0000}"/>
    <cellStyle name="Normal 7 10 11" xfId="5856" xr:uid="{00000000-0005-0000-0000-0000C01B0000}"/>
    <cellStyle name="Normal 7 10 12" xfId="13936" xr:uid="{00000000-0005-0000-0000-0000C01B0000}"/>
    <cellStyle name="Normal 7 10 2" xfId="966" xr:uid="{00000000-0005-0000-0000-0000B3110000}"/>
    <cellStyle name="Normal 7 10 2 10" xfId="14004" xr:uid="{00000000-0005-0000-0000-0000C21B0000}"/>
    <cellStyle name="Normal 7 10 2 2" xfId="1194" xr:uid="{00000000-0005-0000-0000-0000B4110000}"/>
    <cellStyle name="Normal 7 10 2 2 2" xfId="1852" xr:uid="{00000000-0005-0000-0000-0000B5110000}"/>
    <cellStyle name="Normal 7 10 2 2 2 2" xfId="3502" xr:uid="{00000000-0005-0000-0000-0000B6110000}"/>
    <cellStyle name="Normal 7 10 2 2 2 2 2" xfId="9961" xr:uid="{00000000-0005-0000-0000-0000C51B0000}"/>
    <cellStyle name="Normal 7 10 2 2 2 2 3" xfId="18039" xr:uid="{00000000-0005-0000-0000-0000C51B0000}"/>
    <cellStyle name="Normal 7 10 2 2 2 3" xfId="5165" xr:uid="{00000000-0005-0000-0000-0000B7110000}"/>
    <cellStyle name="Normal 7 10 2 2 2 3 2" xfId="11552" xr:uid="{00000000-0005-0000-0000-0000C61B0000}"/>
    <cellStyle name="Normal 7 10 2 2 2 3 3" xfId="19630" xr:uid="{00000000-0005-0000-0000-0000C61B0000}"/>
    <cellStyle name="Normal 7 10 2 2 2 4" xfId="8366" xr:uid="{00000000-0005-0000-0000-0000C71B0000}"/>
    <cellStyle name="Normal 7 10 2 2 2 4 2" xfId="16444" xr:uid="{00000000-0005-0000-0000-0000C71B0000}"/>
    <cellStyle name="Normal 7 10 2 2 2 5" xfId="6756" xr:uid="{00000000-0005-0000-0000-0000C41B0000}"/>
    <cellStyle name="Normal 7 10 2 2 2 6" xfId="14836" xr:uid="{00000000-0005-0000-0000-0000C41B0000}"/>
    <cellStyle name="Normal 7 10 2 2 3" xfId="2379" xr:uid="{00000000-0005-0000-0000-0000B8110000}"/>
    <cellStyle name="Normal 7 10 2 2 3 2" xfId="4029" xr:uid="{00000000-0005-0000-0000-0000B9110000}"/>
    <cellStyle name="Normal 7 10 2 2 3 2 2" xfId="10488" xr:uid="{00000000-0005-0000-0000-0000C91B0000}"/>
    <cellStyle name="Normal 7 10 2 2 3 2 3" xfId="18566" xr:uid="{00000000-0005-0000-0000-0000C91B0000}"/>
    <cellStyle name="Normal 7 10 2 2 3 3" xfId="5692" xr:uid="{00000000-0005-0000-0000-0000BA110000}"/>
    <cellStyle name="Normal 7 10 2 2 3 3 2" xfId="12079" xr:uid="{00000000-0005-0000-0000-0000CA1B0000}"/>
    <cellStyle name="Normal 7 10 2 2 3 3 3" xfId="20157" xr:uid="{00000000-0005-0000-0000-0000CA1B0000}"/>
    <cellStyle name="Normal 7 10 2 2 3 4" xfId="8893" xr:uid="{00000000-0005-0000-0000-0000CB1B0000}"/>
    <cellStyle name="Normal 7 10 2 2 3 4 2" xfId="16971" xr:uid="{00000000-0005-0000-0000-0000CB1B0000}"/>
    <cellStyle name="Normal 7 10 2 2 3 5" xfId="7283" xr:uid="{00000000-0005-0000-0000-0000C81B0000}"/>
    <cellStyle name="Normal 7 10 2 2 3 6" xfId="15363" xr:uid="{00000000-0005-0000-0000-0000C81B0000}"/>
    <cellStyle name="Normal 7 10 2 2 4" xfId="2945" xr:uid="{00000000-0005-0000-0000-0000BB110000}"/>
    <cellStyle name="Normal 7 10 2 2 4 2" xfId="9434" xr:uid="{00000000-0005-0000-0000-0000CC1B0000}"/>
    <cellStyle name="Normal 7 10 2 2 4 3" xfId="17512" xr:uid="{00000000-0005-0000-0000-0000CC1B0000}"/>
    <cellStyle name="Normal 7 10 2 2 5" xfId="4638" xr:uid="{00000000-0005-0000-0000-0000BC110000}"/>
    <cellStyle name="Normal 7 10 2 2 5 2" xfId="11025" xr:uid="{00000000-0005-0000-0000-0000CD1B0000}"/>
    <cellStyle name="Normal 7 10 2 2 5 3" xfId="19103" xr:uid="{00000000-0005-0000-0000-0000CD1B0000}"/>
    <cellStyle name="Normal 7 10 2 2 6" xfId="7839" xr:uid="{00000000-0005-0000-0000-0000CE1B0000}"/>
    <cellStyle name="Normal 7 10 2 2 6 2" xfId="15917" xr:uid="{00000000-0005-0000-0000-0000CE1B0000}"/>
    <cellStyle name="Normal 7 10 2 2 7" xfId="13326" xr:uid="{00000000-0005-0000-0000-0000CF1B0000}"/>
    <cellStyle name="Normal 7 10 2 2 7 2" xfId="21363" xr:uid="{00000000-0005-0000-0000-0000CF1B0000}"/>
    <cellStyle name="Normal 7 10 2 2 8" xfId="6229" xr:uid="{00000000-0005-0000-0000-0000C31B0000}"/>
    <cellStyle name="Normal 7 10 2 2 9" xfId="14309" xr:uid="{00000000-0005-0000-0000-0000C31B0000}"/>
    <cellStyle name="Normal 7 10 2 3" xfId="1548" xr:uid="{00000000-0005-0000-0000-0000BD110000}"/>
    <cellStyle name="Normal 7 10 2 3 2" xfId="3197" xr:uid="{00000000-0005-0000-0000-0000BE110000}"/>
    <cellStyle name="Normal 7 10 2 3 2 2" xfId="9656" xr:uid="{00000000-0005-0000-0000-0000D11B0000}"/>
    <cellStyle name="Normal 7 10 2 3 2 3" xfId="17734" xr:uid="{00000000-0005-0000-0000-0000D11B0000}"/>
    <cellStyle name="Normal 7 10 2 3 3" xfId="4860" xr:uid="{00000000-0005-0000-0000-0000BF110000}"/>
    <cellStyle name="Normal 7 10 2 3 3 2" xfId="11247" xr:uid="{00000000-0005-0000-0000-0000D21B0000}"/>
    <cellStyle name="Normal 7 10 2 3 3 3" xfId="19325" xr:uid="{00000000-0005-0000-0000-0000D21B0000}"/>
    <cellStyle name="Normal 7 10 2 3 4" xfId="8061" xr:uid="{00000000-0005-0000-0000-0000D31B0000}"/>
    <cellStyle name="Normal 7 10 2 3 4 2" xfId="16139" xr:uid="{00000000-0005-0000-0000-0000D31B0000}"/>
    <cellStyle name="Normal 7 10 2 3 5" xfId="6451" xr:uid="{00000000-0005-0000-0000-0000D01B0000}"/>
    <cellStyle name="Normal 7 10 2 3 6" xfId="14531" xr:uid="{00000000-0005-0000-0000-0000D01B0000}"/>
    <cellStyle name="Normal 7 10 2 4" xfId="2074" xr:uid="{00000000-0005-0000-0000-0000C0110000}"/>
    <cellStyle name="Normal 7 10 2 4 2" xfId="3724" xr:uid="{00000000-0005-0000-0000-0000C1110000}"/>
    <cellStyle name="Normal 7 10 2 4 2 2" xfId="10183" xr:uid="{00000000-0005-0000-0000-0000D51B0000}"/>
    <cellStyle name="Normal 7 10 2 4 2 3" xfId="18261" xr:uid="{00000000-0005-0000-0000-0000D51B0000}"/>
    <cellStyle name="Normal 7 10 2 4 3" xfId="5387" xr:uid="{00000000-0005-0000-0000-0000C2110000}"/>
    <cellStyle name="Normal 7 10 2 4 3 2" xfId="11774" xr:uid="{00000000-0005-0000-0000-0000D61B0000}"/>
    <cellStyle name="Normal 7 10 2 4 3 3" xfId="19852" xr:uid="{00000000-0005-0000-0000-0000D61B0000}"/>
    <cellStyle name="Normal 7 10 2 4 4" xfId="8588" xr:uid="{00000000-0005-0000-0000-0000D71B0000}"/>
    <cellStyle name="Normal 7 10 2 4 4 2" xfId="16666" xr:uid="{00000000-0005-0000-0000-0000D71B0000}"/>
    <cellStyle name="Normal 7 10 2 4 5" xfId="6978" xr:uid="{00000000-0005-0000-0000-0000D41B0000}"/>
    <cellStyle name="Normal 7 10 2 4 6" xfId="15058" xr:uid="{00000000-0005-0000-0000-0000D41B0000}"/>
    <cellStyle name="Normal 7 10 2 5" xfId="2731" xr:uid="{00000000-0005-0000-0000-0000C3110000}"/>
    <cellStyle name="Normal 7 10 2 5 2" xfId="9220" xr:uid="{00000000-0005-0000-0000-0000D81B0000}"/>
    <cellStyle name="Normal 7 10 2 5 3" xfId="17298" xr:uid="{00000000-0005-0000-0000-0000D81B0000}"/>
    <cellStyle name="Normal 7 10 2 6" xfId="4333" xr:uid="{00000000-0005-0000-0000-0000C4110000}"/>
    <cellStyle name="Normal 7 10 2 6 2" xfId="10720" xr:uid="{00000000-0005-0000-0000-0000D91B0000}"/>
    <cellStyle name="Normal 7 10 2 6 3" xfId="18798" xr:uid="{00000000-0005-0000-0000-0000D91B0000}"/>
    <cellStyle name="Normal 7 10 2 7" xfId="7534" xr:uid="{00000000-0005-0000-0000-0000DA1B0000}"/>
    <cellStyle name="Normal 7 10 2 7 2" xfId="15612" xr:uid="{00000000-0005-0000-0000-0000DA1B0000}"/>
    <cellStyle name="Normal 7 10 2 8" xfId="12601" xr:uid="{00000000-0005-0000-0000-0000DB1B0000}"/>
    <cellStyle name="Normal 7 10 2 8 2" xfId="20668" xr:uid="{00000000-0005-0000-0000-0000DB1B0000}"/>
    <cellStyle name="Normal 7 10 2 9" xfId="5924" xr:uid="{00000000-0005-0000-0000-0000C21B0000}"/>
    <cellStyle name="Normal 7 10 3" xfId="1073" xr:uid="{00000000-0005-0000-0000-0000C5110000}"/>
    <cellStyle name="Normal 7 10 3 2" xfId="1726" xr:uid="{00000000-0005-0000-0000-0000C6110000}"/>
    <cellStyle name="Normal 7 10 3 2 2" xfId="3376" xr:uid="{00000000-0005-0000-0000-0000C7110000}"/>
    <cellStyle name="Normal 7 10 3 2 2 2" xfId="9835" xr:uid="{00000000-0005-0000-0000-0000DE1B0000}"/>
    <cellStyle name="Normal 7 10 3 2 2 3" xfId="17913" xr:uid="{00000000-0005-0000-0000-0000DE1B0000}"/>
    <cellStyle name="Normal 7 10 3 2 3" xfId="5039" xr:uid="{00000000-0005-0000-0000-0000C8110000}"/>
    <cellStyle name="Normal 7 10 3 2 3 2" xfId="11426" xr:uid="{00000000-0005-0000-0000-0000DF1B0000}"/>
    <cellStyle name="Normal 7 10 3 2 3 3" xfId="19504" xr:uid="{00000000-0005-0000-0000-0000DF1B0000}"/>
    <cellStyle name="Normal 7 10 3 2 4" xfId="8240" xr:uid="{00000000-0005-0000-0000-0000E01B0000}"/>
    <cellStyle name="Normal 7 10 3 2 4 2" xfId="16318" xr:uid="{00000000-0005-0000-0000-0000E01B0000}"/>
    <cellStyle name="Normal 7 10 3 2 5" xfId="6630" xr:uid="{00000000-0005-0000-0000-0000DD1B0000}"/>
    <cellStyle name="Normal 7 10 3 2 6" xfId="14710" xr:uid="{00000000-0005-0000-0000-0000DD1B0000}"/>
    <cellStyle name="Normal 7 10 3 3" xfId="2253" xr:uid="{00000000-0005-0000-0000-0000C9110000}"/>
    <cellStyle name="Normal 7 10 3 3 2" xfId="3903" xr:uid="{00000000-0005-0000-0000-0000CA110000}"/>
    <cellStyle name="Normal 7 10 3 3 2 2" xfId="10362" xr:uid="{00000000-0005-0000-0000-0000E21B0000}"/>
    <cellStyle name="Normal 7 10 3 3 2 3" xfId="18440" xr:uid="{00000000-0005-0000-0000-0000E21B0000}"/>
    <cellStyle name="Normal 7 10 3 3 3" xfId="5566" xr:uid="{00000000-0005-0000-0000-0000CB110000}"/>
    <cellStyle name="Normal 7 10 3 3 3 2" xfId="11953" xr:uid="{00000000-0005-0000-0000-0000E31B0000}"/>
    <cellStyle name="Normal 7 10 3 3 3 3" xfId="20031" xr:uid="{00000000-0005-0000-0000-0000E31B0000}"/>
    <cellStyle name="Normal 7 10 3 3 4" xfId="8767" xr:uid="{00000000-0005-0000-0000-0000E41B0000}"/>
    <cellStyle name="Normal 7 10 3 3 4 2" xfId="16845" xr:uid="{00000000-0005-0000-0000-0000E41B0000}"/>
    <cellStyle name="Normal 7 10 3 3 5" xfId="7157" xr:uid="{00000000-0005-0000-0000-0000E11B0000}"/>
    <cellStyle name="Normal 7 10 3 3 6" xfId="15237" xr:uid="{00000000-0005-0000-0000-0000E11B0000}"/>
    <cellStyle name="Normal 7 10 3 4" xfId="2826" xr:uid="{00000000-0005-0000-0000-0000CC110000}"/>
    <cellStyle name="Normal 7 10 3 4 2" xfId="9315" xr:uid="{00000000-0005-0000-0000-0000E51B0000}"/>
    <cellStyle name="Normal 7 10 3 4 3" xfId="17393" xr:uid="{00000000-0005-0000-0000-0000E51B0000}"/>
    <cellStyle name="Normal 7 10 3 5" xfId="4512" xr:uid="{00000000-0005-0000-0000-0000CD110000}"/>
    <cellStyle name="Normal 7 10 3 5 2" xfId="10899" xr:uid="{00000000-0005-0000-0000-0000E61B0000}"/>
    <cellStyle name="Normal 7 10 3 5 3" xfId="18977" xr:uid="{00000000-0005-0000-0000-0000E61B0000}"/>
    <cellStyle name="Normal 7 10 3 6" xfId="7713" xr:uid="{00000000-0005-0000-0000-0000E71B0000}"/>
    <cellStyle name="Normal 7 10 3 6 2" xfId="15791" xr:uid="{00000000-0005-0000-0000-0000E71B0000}"/>
    <cellStyle name="Normal 7 10 3 7" xfId="13327" xr:uid="{00000000-0005-0000-0000-0000E81B0000}"/>
    <cellStyle name="Normal 7 10 3 7 2" xfId="21364" xr:uid="{00000000-0005-0000-0000-0000E81B0000}"/>
    <cellStyle name="Normal 7 10 3 8" xfId="6103" xr:uid="{00000000-0005-0000-0000-0000DC1B0000}"/>
    <cellStyle name="Normal 7 10 3 9" xfId="14183" xr:uid="{00000000-0005-0000-0000-0000DC1B0000}"/>
    <cellStyle name="Normal 7 10 4" xfId="1480" xr:uid="{00000000-0005-0000-0000-0000CE110000}"/>
    <cellStyle name="Normal 7 10 4 2" xfId="3129" xr:uid="{00000000-0005-0000-0000-0000CF110000}"/>
    <cellStyle name="Normal 7 10 4 2 2" xfId="9588" xr:uid="{00000000-0005-0000-0000-0000EA1B0000}"/>
    <cellStyle name="Normal 7 10 4 2 3" xfId="17666" xr:uid="{00000000-0005-0000-0000-0000EA1B0000}"/>
    <cellStyle name="Normal 7 10 4 3" xfId="4792" xr:uid="{00000000-0005-0000-0000-0000D0110000}"/>
    <cellStyle name="Normal 7 10 4 3 2" xfId="11179" xr:uid="{00000000-0005-0000-0000-0000EB1B0000}"/>
    <cellStyle name="Normal 7 10 4 3 3" xfId="19257" xr:uid="{00000000-0005-0000-0000-0000EB1B0000}"/>
    <cellStyle name="Normal 7 10 4 4" xfId="7993" xr:uid="{00000000-0005-0000-0000-0000EC1B0000}"/>
    <cellStyle name="Normal 7 10 4 4 2" xfId="16071" xr:uid="{00000000-0005-0000-0000-0000EC1B0000}"/>
    <cellStyle name="Normal 7 10 4 5" xfId="12807" xr:uid="{00000000-0005-0000-0000-0000ED1B0000}"/>
    <cellStyle name="Normal 7 10 4 5 2" xfId="20849" xr:uid="{00000000-0005-0000-0000-0000ED1B0000}"/>
    <cellStyle name="Normal 7 10 4 6" xfId="6383" xr:uid="{00000000-0005-0000-0000-0000E91B0000}"/>
    <cellStyle name="Normal 7 10 4 7" xfId="14463" xr:uid="{00000000-0005-0000-0000-0000E91B0000}"/>
    <cellStyle name="Normal 7 10 5" xfId="2006" xr:uid="{00000000-0005-0000-0000-0000D1110000}"/>
    <cellStyle name="Normal 7 10 5 2" xfId="3656" xr:uid="{00000000-0005-0000-0000-0000D2110000}"/>
    <cellStyle name="Normal 7 10 5 2 2" xfId="10115" xr:uid="{00000000-0005-0000-0000-0000EF1B0000}"/>
    <cellStyle name="Normal 7 10 5 2 3" xfId="18193" xr:uid="{00000000-0005-0000-0000-0000EF1B0000}"/>
    <cellStyle name="Normal 7 10 5 3" xfId="5319" xr:uid="{00000000-0005-0000-0000-0000D3110000}"/>
    <cellStyle name="Normal 7 10 5 3 2" xfId="11706" xr:uid="{00000000-0005-0000-0000-0000F01B0000}"/>
    <cellStyle name="Normal 7 10 5 3 3" xfId="19784" xr:uid="{00000000-0005-0000-0000-0000F01B0000}"/>
    <cellStyle name="Normal 7 10 5 4" xfId="8520" xr:uid="{00000000-0005-0000-0000-0000F11B0000}"/>
    <cellStyle name="Normal 7 10 5 4 2" xfId="16598" xr:uid="{00000000-0005-0000-0000-0000F11B0000}"/>
    <cellStyle name="Normal 7 10 5 5" xfId="6910" xr:uid="{00000000-0005-0000-0000-0000EE1B0000}"/>
    <cellStyle name="Normal 7 10 5 6" xfId="14990" xr:uid="{00000000-0005-0000-0000-0000EE1B0000}"/>
    <cellStyle name="Normal 7 10 6" xfId="2640" xr:uid="{00000000-0005-0000-0000-0000D4110000}"/>
    <cellStyle name="Normal 7 10 6 2" xfId="9136" xr:uid="{00000000-0005-0000-0000-0000F21B0000}"/>
    <cellStyle name="Normal 7 10 6 3" xfId="17214" xr:uid="{00000000-0005-0000-0000-0000F21B0000}"/>
    <cellStyle name="Normal 7 10 7" xfId="4265" xr:uid="{00000000-0005-0000-0000-0000D5110000}"/>
    <cellStyle name="Normal 7 10 7 2" xfId="10652" xr:uid="{00000000-0005-0000-0000-0000F31B0000}"/>
    <cellStyle name="Normal 7 10 7 3" xfId="18730" xr:uid="{00000000-0005-0000-0000-0000F31B0000}"/>
    <cellStyle name="Normal 7 10 8" xfId="7466" xr:uid="{00000000-0005-0000-0000-0000F41B0000}"/>
    <cellStyle name="Normal 7 10 8 2" xfId="15544" xr:uid="{00000000-0005-0000-0000-0000F41B0000}"/>
    <cellStyle name="Normal 7 10 9" xfId="12330" xr:uid="{00000000-0005-0000-0000-0000F51B0000}"/>
    <cellStyle name="Normal 7 10 9 2" xfId="20402" xr:uid="{00000000-0005-0000-0000-0000F51B0000}"/>
    <cellStyle name="Normal 7 11" xfId="778" xr:uid="{00000000-0005-0000-0000-00000A030000}"/>
    <cellStyle name="Normal 7 11 10" xfId="13721" xr:uid="{00000000-0005-0000-0000-0000F71B0000}"/>
    <cellStyle name="Normal 7 11 10 2" xfId="21718" xr:uid="{00000000-0005-0000-0000-0000F71B0000}"/>
    <cellStyle name="Normal 7 11 11" xfId="5857" xr:uid="{00000000-0005-0000-0000-0000F61B0000}"/>
    <cellStyle name="Normal 7 11 12" xfId="13937" xr:uid="{00000000-0005-0000-0000-0000F61B0000}"/>
    <cellStyle name="Normal 7 11 2" xfId="953" xr:uid="{00000000-0005-0000-0000-0000D7110000}"/>
    <cellStyle name="Normal 7 11 2 10" xfId="13986" xr:uid="{00000000-0005-0000-0000-0000F81B0000}"/>
    <cellStyle name="Normal 7 11 2 2" xfId="1195" xr:uid="{00000000-0005-0000-0000-0000D8110000}"/>
    <cellStyle name="Normal 7 11 2 2 2" xfId="1853" xr:uid="{00000000-0005-0000-0000-0000D9110000}"/>
    <cellStyle name="Normal 7 11 2 2 2 2" xfId="3503" xr:uid="{00000000-0005-0000-0000-0000DA110000}"/>
    <cellStyle name="Normal 7 11 2 2 2 2 2" xfId="9962" xr:uid="{00000000-0005-0000-0000-0000FB1B0000}"/>
    <cellStyle name="Normal 7 11 2 2 2 2 3" xfId="18040" xr:uid="{00000000-0005-0000-0000-0000FB1B0000}"/>
    <cellStyle name="Normal 7 11 2 2 2 3" xfId="5166" xr:uid="{00000000-0005-0000-0000-0000DB110000}"/>
    <cellStyle name="Normal 7 11 2 2 2 3 2" xfId="11553" xr:uid="{00000000-0005-0000-0000-0000FC1B0000}"/>
    <cellStyle name="Normal 7 11 2 2 2 3 3" xfId="19631" xr:uid="{00000000-0005-0000-0000-0000FC1B0000}"/>
    <cellStyle name="Normal 7 11 2 2 2 4" xfId="8367" xr:uid="{00000000-0005-0000-0000-0000FD1B0000}"/>
    <cellStyle name="Normal 7 11 2 2 2 4 2" xfId="16445" xr:uid="{00000000-0005-0000-0000-0000FD1B0000}"/>
    <cellStyle name="Normal 7 11 2 2 2 5" xfId="6757" xr:uid="{00000000-0005-0000-0000-0000FA1B0000}"/>
    <cellStyle name="Normal 7 11 2 2 2 6" xfId="14837" xr:uid="{00000000-0005-0000-0000-0000FA1B0000}"/>
    <cellStyle name="Normal 7 11 2 2 3" xfId="2380" xr:uid="{00000000-0005-0000-0000-0000DC110000}"/>
    <cellStyle name="Normal 7 11 2 2 3 2" xfId="4030" xr:uid="{00000000-0005-0000-0000-0000DD110000}"/>
    <cellStyle name="Normal 7 11 2 2 3 2 2" xfId="10489" xr:uid="{00000000-0005-0000-0000-0000FF1B0000}"/>
    <cellStyle name="Normal 7 11 2 2 3 2 3" xfId="18567" xr:uid="{00000000-0005-0000-0000-0000FF1B0000}"/>
    <cellStyle name="Normal 7 11 2 2 3 3" xfId="5693" xr:uid="{00000000-0005-0000-0000-0000DE110000}"/>
    <cellStyle name="Normal 7 11 2 2 3 3 2" xfId="12080" xr:uid="{00000000-0005-0000-0000-0000001C0000}"/>
    <cellStyle name="Normal 7 11 2 2 3 3 3" xfId="20158" xr:uid="{00000000-0005-0000-0000-0000001C0000}"/>
    <cellStyle name="Normal 7 11 2 2 3 4" xfId="8894" xr:uid="{00000000-0005-0000-0000-0000011C0000}"/>
    <cellStyle name="Normal 7 11 2 2 3 4 2" xfId="16972" xr:uid="{00000000-0005-0000-0000-0000011C0000}"/>
    <cellStyle name="Normal 7 11 2 2 3 5" xfId="7284" xr:uid="{00000000-0005-0000-0000-0000FE1B0000}"/>
    <cellStyle name="Normal 7 11 2 2 3 6" xfId="15364" xr:uid="{00000000-0005-0000-0000-0000FE1B0000}"/>
    <cellStyle name="Normal 7 11 2 2 4" xfId="2946" xr:uid="{00000000-0005-0000-0000-0000DF110000}"/>
    <cellStyle name="Normal 7 11 2 2 4 2" xfId="9435" xr:uid="{00000000-0005-0000-0000-0000021C0000}"/>
    <cellStyle name="Normal 7 11 2 2 4 3" xfId="17513" xr:uid="{00000000-0005-0000-0000-0000021C0000}"/>
    <cellStyle name="Normal 7 11 2 2 5" xfId="4639" xr:uid="{00000000-0005-0000-0000-0000E0110000}"/>
    <cellStyle name="Normal 7 11 2 2 5 2" xfId="11026" xr:uid="{00000000-0005-0000-0000-0000031C0000}"/>
    <cellStyle name="Normal 7 11 2 2 5 3" xfId="19104" xr:uid="{00000000-0005-0000-0000-0000031C0000}"/>
    <cellStyle name="Normal 7 11 2 2 6" xfId="7840" xr:uid="{00000000-0005-0000-0000-0000041C0000}"/>
    <cellStyle name="Normal 7 11 2 2 6 2" xfId="15918" xr:uid="{00000000-0005-0000-0000-0000041C0000}"/>
    <cellStyle name="Normal 7 11 2 2 7" xfId="13328" xr:uid="{00000000-0005-0000-0000-0000051C0000}"/>
    <cellStyle name="Normal 7 11 2 2 7 2" xfId="21365" xr:uid="{00000000-0005-0000-0000-0000051C0000}"/>
    <cellStyle name="Normal 7 11 2 2 8" xfId="6230" xr:uid="{00000000-0005-0000-0000-0000F91B0000}"/>
    <cellStyle name="Normal 7 11 2 2 9" xfId="14310" xr:uid="{00000000-0005-0000-0000-0000F91B0000}"/>
    <cellStyle name="Normal 7 11 2 3" xfId="1530" xr:uid="{00000000-0005-0000-0000-0000E1110000}"/>
    <cellStyle name="Normal 7 11 2 3 2" xfId="3179" xr:uid="{00000000-0005-0000-0000-0000E2110000}"/>
    <cellStyle name="Normal 7 11 2 3 2 2" xfId="9638" xr:uid="{00000000-0005-0000-0000-0000071C0000}"/>
    <cellStyle name="Normal 7 11 2 3 2 3" xfId="17716" xr:uid="{00000000-0005-0000-0000-0000071C0000}"/>
    <cellStyle name="Normal 7 11 2 3 3" xfId="4842" xr:uid="{00000000-0005-0000-0000-0000E3110000}"/>
    <cellStyle name="Normal 7 11 2 3 3 2" xfId="11229" xr:uid="{00000000-0005-0000-0000-0000081C0000}"/>
    <cellStyle name="Normal 7 11 2 3 3 3" xfId="19307" xr:uid="{00000000-0005-0000-0000-0000081C0000}"/>
    <cellStyle name="Normal 7 11 2 3 4" xfId="8043" xr:uid="{00000000-0005-0000-0000-0000091C0000}"/>
    <cellStyle name="Normal 7 11 2 3 4 2" xfId="16121" xr:uid="{00000000-0005-0000-0000-0000091C0000}"/>
    <cellStyle name="Normal 7 11 2 3 5" xfId="6433" xr:uid="{00000000-0005-0000-0000-0000061C0000}"/>
    <cellStyle name="Normal 7 11 2 3 6" xfId="14513" xr:uid="{00000000-0005-0000-0000-0000061C0000}"/>
    <cellStyle name="Normal 7 11 2 4" xfId="2056" xr:uid="{00000000-0005-0000-0000-0000E4110000}"/>
    <cellStyle name="Normal 7 11 2 4 2" xfId="3706" xr:uid="{00000000-0005-0000-0000-0000E5110000}"/>
    <cellStyle name="Normal 7 11 2 4 2 2" xfId="10165" xr:uid="{00000000-0005-0000-0000-00000B1C0000}"/>
    <cellStyle name="Normal 7 11 2 4 2 3" xfId="18243" xr:uid="{00000000-0005-0000-0000-00000B1C0000}"/>
    <cellStyle name="Normal 7 11 2 4 3" xfId="5369" xr:uid="{00000000-0005-0000-0000-0000E6110000}"/>
    <cellStyle name="Normal 7 11 2 4 3 2" xfId="11756" xr:uid="{00000000-0005-0000-0000-00000C1C0000}"/>
    <cellStyle name="Normal 7 11 2 4 3 3" xfId="19834" xr:uid="{00000000-0005-0000-0000-00000C1C0000}"/>
    <cellStyle name="Normal 7 11 2 4 4" xfId="8570" xr:uid="{00000000-0005-0000-0000-00000D1C0000}"/>
    <cellStyle name="Normal 7 11 2 4 4 2" xfId="16648" xr:uid="{00000000-0005-0000-0000-00000D1C0000}"/>
    <cellStyle name="Normal 7 11 2 4 5" xfId="6960" xr:uid="{00000000-0005-0000-0000-00000A1C0000}"/>
    <cellStyle name="Normal 7 11 2 4 6" xfId="15040" xr:uid="{00000000-0005-0000-0000-00000A1C0000}"/>
    <cellStyle name="Normal 7 11 2 5" xfId="2718" xr:uid="{00000000-0005-0000-0000-0000E7110000}"/>
    <cellStyle name="Normal 7 11 2 5 2" xfId="9207" xr:uid="{00000000-0005-0000-0000-00000E1C0000}"/>
    <cellStyle name="Normal 7 11 2 5 3" xfId="17285" xr:uid="{00000000-0005-0000-0000-00000E1C0000}"/>
    <cellStyle name="Normal 7 11 2 6" xfId="4315" xr:uid="{00000000-0005-0000-0000-0000E8110000}"/>
    <cellStyle name="Normal 7 11 2 6 2" xfId="10702" xr:uid="{00000000-0005-0000-0000-00000F1C0000}"/>
    <cellStyle name="Normal 7 11 2 6 3" xfId="18780" xr:uid="{00000000-0005-0000-0000-00000F1C0000}"/>
    <cellStyle name="Normal 7 11 2 7" xfId="7516" xr:uid="{00000000-0005-0000-0000-0000101C0000}"/>
    <cellStyle name="Normal 7 11 2 7 2" xfId="15594" xr:uid="{00000000-0005-0000-0000-0000101C0000}"/>
    <cellStyle name="Normal 7 11 2 8" xfId="12602" xr:uid="{00000000-0005-0000-0000-0000111C0000}"/>
    <cellStyle name="Normal 7 11 2 8 2" xfId="20669" xr:uid="{00000000-0005-0000-0000-0000111C0000}"/>
    <cellStyle name="Normal 7 11 2 9" xfId="5906" xr:uid="{00000000-0005-0000-0000-0000F81B0000}"/>
    <cellStyle name="Normal 7 11 3" xfId="1074" xr:uid="{00000000-0005-0000-0000-0000E9110000}"/>
    <cellStyle name="Normal 7 11 3 2" xfId="1727" xr:uid="{00000000-0005-0000-0000-0000EA110000}"/>
    <cellStyle name="Normal 7 11 3 2 2" xfId="3377" xr:uid="{00000000-0005-0000-0000-0000EB110000}"/>
    <cellStyle name="Normal 7 11 3 2 2 2" xfId="9836" xr:uid="{00000000-0005-0000-0000-0000141C0000}"/>
    <cellStyle name="Normal 7 11 3 2 2 3" xfId="17914" xr:uid="{00000000-0005-0000-0000-0000141C0000}"/>
    <cellStyle name="Normal 7 11 3 2 3" xfId="5040" xr:uid="{00000000-0005-0000-0000-0000EC110000}"/>
    <cellStyle name="Normal 7 11 3 2 3 2" xfId="11427" xr:uid="{00000000-0005-0000-0000-0000151C0000}"/>
    <cellStyle name="Normal 7 11 3 2 3 3" xfId="19505" xr:uid="{00000000-0005-0000-0000-0000151C0000}"/>
    <cellStyle name="Normal 7 11 3 2 4" xfId="8241" xr:uid="{00000000-0005-0000-0000-0000161C0000}"/>
    <cellStyle name="Normal 7 11 3 2 4 2" xfId="16319" xr:uid="{00000000-0005-0000-0000-0000161C0000}"/>
    <cellStyle name="Normal 7 11 3 2 5" xfId="6631" xr:uid="{00000000-0005-0000-0000-0000131C0000}"/>
    <cellStyle name="Normal 7 11 3 2 6" xfId="14711" xr:uid="{00000000-0005-0000-0000-0000131C0000}"/>
    <cellStyle name="Normal 7 11 3 3" xfId="2254" xr:uid="{00000000-0005-0000-0000-0000ED110000}"/>
    <cellStyle name="Normal 7 11 3 3 2" xfId="3904" xr:uid="{00000000-0005-0000-0000-0000EE110000}"/>
    <cellStyle name="Normal 7 11 3 3 2 2" xfId="10363" xr:uid="{00000000-0005-0000-0000-0000181C0000}"/>
    <cellStyle name="Normal 7 11 3 3 2 3" xfId="18441" xr:uid="{00000000-0005-0000-0000-0000181C0000}"/>
    <cellStyle name="Normal 7 11 3 3 3" xfId="5567" xr:uid="{00000000-0005-0000-0000-0000EF110000}"/>
    <cellStyle name="Normal 7 11 3 3 3 2" xfId="11954" xr:uid="{00000000-0005-0000-0000-0000191C0000}"/>
    <cellStyle name="Normal 7 11 3 3 3 3" xfId="20032" xr:uid="{00000000-0005-0000-0000-0000191C0000}"/>
    <cellStyle name="Normal 7 11 3 3 4" xfId="8768" xr:uid="{00000000-0005-0000-0000-00001A1C0000}"/>
    <cellStyle name="Normal 7 11 3 3 4 2" xfId="16846" xr:uid="{00000000-0005-0000-0000-00001A1C0000}"/>
    <cellStyle name="Normal 7 11 3 3 5" xfId="7158" xr:uid="{00000000-0005-0000-0000-0000171C0000}"/>
    <cellStyle name="Normal 7 11 3 3 6" xfId="15238" xr:uid="{00000000-0005-0000-0000-0000171C0000}"/>
    <cellStyle name="Normal 7 11 3 4" xfId="2827" xr:uid="{00000000-0005-0000-0000-0000F0110000}"/>
    <cellStyle name="Normal 7 11 3 4 2" xfId="9316" xr:uid="{00000000-0005-0000-0000-00001B1C0000}"/>
    <cellStyle name="Normal 7 11 3 4 3" xfId="17394" xr:uid="{00000000-0005-0000-0000-00001B1C0000}"/>
    <cellStyle name="Normal 7 11 3 5" xfId="4513" xr:uid="{00000000-0005-0000-0000-0000F1110000}"/>
    <cellStyle name="Normal 7 11 3 5 2" xfId="10900" xr:uid="{00000000-0005-0000-0000-00001C1C0000}"/>
    <cellStyle name="Normal 7 11 3 5 3" xfId="18978" xr:uid="{00000000-0005-0000-0000-00001C1C0000}"/>
    <cellStyle name="Normal 7 11 3 6" xfId="7714" xr:uid="{00000000-0005-0000-0000-00001D1C0000}"/>
    <cellStyle name="Normal 7 11 3 6 2" xfId="15792" xr:uid="{00000000-0005-0000-0000-00001D1C0000}"/>
    <cellStyle name="Normal 7 11 3 7" xfId="13329" xr:uid="{00000000-0005-0000-0000-00001E1C0000}"/>
    <cellStyle name="Normal 7 11 3 7 2" xfId="21366" xr:uid="{00000000-0005-0000-0000-00001E1C0000}"/>
    <cellStyle name="Normal 7 11 3 8" xfId="6104" xr:uid="{00000000-0005-0000-0000-0000121C0000}"/>
    <cellStyle name="Normal 7 11 3 9" xfId="14184" xr:uid="{00000000-0005-0000-0000-0000121C0000}"/>
    <cellStyle name="Normal 7 11 4" xfId="1481" xr:uid="{00000000-0005-0000-0000-0000F2110000}"/>
    <cellStyle name="Normal 7 11 4 2" xfId="3130" xr:uid="{00000000-0005-0000-0000-0000F3110000}"/>
    <cellStyle name="Normal 7 11 4 2 2" xfId="9589" xr:uid="{00000000-0005-0000-0000-0000201C0000}"/>
    <cellStyle name="Normal 7 11 4 2 3" xfId="17667" xr:uid="{00000000-0005-0000-0000-0000201C0000}"/>
    <cellStyle name="Normal 7 11 4 3" xfId="4793" xr:uid="{00000000-0005-0000-0000-0000F4110000}"/>
    <cellStyle name="Normal 7 11 4 3 2" xfId="11180" xr:uid="{00000000-0005-0000-0000-0000211C0000}"/>
    <cellStyle name="Normal 7 11 4 3 3" xfId="19258" xr:uid="{00000000-0005-0000-0000-0000211C0000}"/>
    <cellStyle name="Normal 7 11 4 4" xfId="7994" xr:uid="{00000000-0005-0000-0000-0000221C0000}"/>
    <cellStyle name="Normal 7 11 4 4 2" xfId="16072" xr:uid="{00000000-0005-0000-0000-0000221C0000}"/>
    <cellStyle name="Normal 7 11 4 5" xfId="12808" xr:uid="{00000000-0005-0000-0000-0000231C0000}"/>
    <cellStyle name="Normal 7 11 4 5 2" xfId="20850" xr:uid="{00000000-0005-0000-0000-0000231C0000}"/>
    <cellStyle name="Normal 7 11 4 6" xfId="6384" xr:uid="{00000000-0005-0000-0000-00001F1C0000}"/>
    <cellStyle name="Normal 7 11 4 7" xfId="14464" xr:uid="{00000000-0005-0000-0000-00001F1C0000}"/>
    <cellStyle name="Normal 7 11 5" xfId="2007" xr:uid="{00000000-0005-0000-0000-0000F5110000}"/>
    <cellStyle name="Normal 7 11 5 2" xfId="3657" xr:uid="{00000000-0005-0000-0000-0000F6110000}"/>
    <cellStyle name="Normal 7 11 5 2 2" xfId="10116" xr:uid="{00000000-0005-0000-0000-0000251C0000}"/>
    <cellStyle name="Normal 7 11 5 2 3" xfId="18194" xr:uid="{00000000-0005-0000-0000-0000251C0000}"/>
    <cellStyle name="Normal 7 11 5 3" xfId="5320" xr:uid="{00000000-0005-0000-0000-0000F7110000}"/>
    <cellStyle name="Normal 7 11 5 3 2" xfId="11707" xr:uid="{00000000-0005-0000-0000-0000261C0000}"/>
    <cellStyle name="Normal 7 11 5 3 3" xfId="19785" xr:uid="{00000000-0005-0000-0000-0000261C0000}"/>
    <cellStyle name="Normal 7 11 5 4" xfId="8521" xr:uid="{00000000-0005-0000-0000-0000271C0000}"/>
    <cellStyle name="Normal 7 11 5 4 2" xfId="16599" xr:uid="{00000000-0005-0000-0000-0000271C0000}"/>
    <cellStyle name="Normal 7 11 5 5" xfId="6911" xr:uid="{00000000-0005-0000-0000-0000241C0000}"/>
    <cellStyle name="Normal 7 11 5 6" xfId="14991" xr:uid="{00000000-0005-0000-0000-0000241C0000}"/>
    <cellStyle name="Normal 7 11 6" xfId="2641" xr:uid="{00000000-0005-0000-0000-0000F8110000}"/>
    <cellStyle name="Normal 7 11 6 2" xfId="9137" xr:uid="{00000000-0005-0000-0000-0000281C0000}"/>
    <cellStyle name="Normal 7 11 6 3" xfId="17215" xr:uid="{00000000-0005-0000-0000-0000281C0000}"/>
    <cellStyle name="Normal 7 11 7" xfId="4266" xr:uid="{00000000-0005-0000-0000-0000F9110000}"/>
    <cellStyle name="Normal 7 11 7 2" xfId="10653" xr:uid="{00000000-0005-0000-0000-0000291C0000}"/>
    <cellStyle name="Normal 7 11 7 3" xfId="18731" xr:uid="{00000000-0005-0000-0000-0000291C0000}"/>
    <cellStyle name="Normal 7 11 8" xfId="7467" xr:uid="{00000000-0005-0000-0000-00002A1C0000}"/>
    <cellStyle name="Normal 7 11 8 2" xfId="15545" xr:uid="{00000000-0005-0000-0000-00002A1C0000}"/>
    <cellStyle name="Normal 7 11 9" xfId="12331" xr:uid="{00000000-0005-0000-0000-00002B1C0000}"/>
    <cellStyle name="Normal 7 11 9 2" xfId="20403" xr:uid="{00000000-0005-0000-0000-00002B1C0000}"/>
    <cellStyle name="Normal 7 12" xfId="779" xr:uid="{00000000-0005-0000-0000-00000B030000}"/>
    <cellStyle name="Normal 7 12 10" xfId="5858" xr:uid="{00000000-0005-0000-0000-00002C1C0000}"/>
    <cellStyle name="Normal 7 12 11" xfId="13938" xr:uid="{00000000-0005-0000-0000-00002C1C0000}"/>
    <cellStyle name="Normal 7 12 2" xfId="1075" xr:uid="{00000000-0005-0000-0000-0000FB110000}"/>
    <cellStyle name="Normal 7 12 2 2" xfId="1728" xr:uid="{00000000-0005-0000-0000-0000FC110000}"/>
    <cellStyle name="Normal 7 12 2 2 2" xfId="3378" xr:uid="{00000000-0005-0000-0000-0000FD110000}"/>
    <cellStyle name="Normal 7 12 2 2 2 2" xfId="9837" xr:uid="{00000000-0005-0000-0000-00002F1C0000}"/>
    <cellStyle name="Normal 7 12 2 2 2 3" xfId="17915" xr:uid="{00000000-0005-0000-0000-00002F1C0000}"/>
    <cellStyle name="Normal 7 12 2 2 3" xfId="5041" xr:uid="{00000000-0005-0000-0000-0000FE110000}"/>
    <cellStyle name="Normal 7 12 2 2 3 2" xfId="11428" xr:uid="{00000000-0005-0000-0000-0000301C0000}"/>
    <cellStyle name="Normal 7 12 2 2 3 3" xfId="19506" xr:uid="{00000000-0005-0000-0000-0000301C0000}"/>
    <cellStyle name="Normal 7 12 2 2 4" xfId="8242" xr:uid="{00000000-0005-0000-0000-0000311C0000}"/>
    <cellStyle name="Normal 7 12 2 2 4 2" xfId="16320" xr:uid="{00000000-0005-0000-0000-0000311C0000}"/>
    <cellStyle name="Normal 7 12 2 2 5" xfId="6632" xr:uid="{00000000-0005-0000-0000-00002E1C0000}"/>
    <cellStyle name="Normal 7 12 2 2 6" xfId="14712" xr:uid="{00000000-0005-0000-0000-00002E1C0000}"/>
    <cellStyle name="Normal 7 12 2 3" xfId="2255" xr:uid="{00000000-0005-0000-0000-0000FF110000}"/>
    <cellStyle name="Normal 7 12 2 3 2" xfId="3905" xr:uid="{00000000-0005-0000-0000-000000120000}"/>
    <cellStyle name="Normal 7 12 2 3 2 2" xfId="10364" xr:uid="{00000000-0005-0000-0000-0000331C0000}"/>
    <cellStyle name="Normal 7 12 2 3 2 3" xfId="18442" xr:uid="{00000000-0005-0000-0000-0000331C0000}"/>
    <cellStyle name="Normal 7 12 2 3 3" xfId="5568" xr:uid="{00000000-0005-0000-0000-000001120000}"/>
    <cellStyle name="Normal 7 12 2 3 3 2" xfId="11955" xr:uid="{00000000-0005-0000-0000-0000341C0000}"/>
    <cellStyle name="Normal 7 12 2 3 3 3" xfId="20033" xr:uid="{00000000-0005-0000-0000-0000341C0000}"/>
    <cellStyle name="Normal 7 12 2 3 4" xfId="8769" xr:uid="{00000000-0005-0000-0000-0000351C0000}"/>
    <cellStyle name="Normal 7 12 2 3 4 2" xfId="16847" xr:uid="{00000000-0005-0000-0000-0000351C0000}"/>
    <cellStyle name="Normal 7 12 2 3 5" xfId="7159" xr:uid="{00000000-0005-0000-0000-0000321C0000}"/>
    <cellStyle name="Normal 7 12 2 3 6" xfId="15239" xr:uid="{00000000-0005-0000-0000-0000321C0000}"/>
    <cellStyle name="Normal 7 12 2 4" xfId="2828" xr:uid="{00000000-0005-0000-0000-000002120000}"/>
    <cellStyle name="Normal 7 12 2 4 2" xfId="9317" xr:uid="{00000000-0005-0000-0000-0000361C0000}"/>
    <cellStyle name="Normal 7 12 2 4 3" xfId="17395" xr:uid="{00000000-0005-0000-0000-0000361C0000}"/>
    <cellStyle name="Normal 7 12 2 5" xfId="4514" xr:uid="{00000000-0005-0000-0000-000003120000}"/>
    <cellStyle name="Normal 7 12 2 5 2" xfId="10901" xr:uid="{00000000-0005-0000-0000-0000371C0000}"/>
    <cellStyle name="Normal 7 12 2 5 3" xfId="18979" xr:uid="{00000000-0005-0000-0000-0000371C0000}"/>
    <cellStyle name="Normal 7 12 2 6" xfId="7715" xr:uid="{00000000-0005-0000-0000-0000381C0000}"/>
    <cellStyle name="Normal 7 12 2 6 2" xfId="15793" xr:uid="{00000000-0005-0000-0000-0000381C0000}"/>
    <cellStyle name="Normal 7 12 2 7" xfId="13330" xr:uid="{00000000-0005-0000-0000-0000391C0000}"/>
    <cellStyle name="Normal 7 12 2 7 2" xfId="21367" xr:uid="{00000000-0005-0000-0000-0000391C0000}"/>
    <cellStyle name="Normal 7 12 2 8" xfId="6105" xr:uid="{00000000-0005-0000-0000-00002D1C0000}"/>
    <cellStyle name="Normal 7 12 2 9" xfId="14185" xr:uid="{00000000-0005-0000-0000-00002D1C0000}"/>
    <cellStyle name="Normal 7 12 3" xfId="1482" xr:uid="{00000000-0005-0000-0000-000004120000}"/>
    <cellStyle name="Normal 7 12 3 2" xfId="3131" xr:uid="{00000000-0005-0000-0000-000005120000}"/>
    <cellStyle name="Normal 7 12 3 2 2" xfId="9590" xr:uid="{00000000-0005-0000-0000-00003B1C0000}"/>
    <cellStyle name="Normal 7 12 3 2 3" xfId="17668" xr:uid="{00000000-0005-0000-0000-00003B1C0000}"/>
    <cellStyle name="Normal 7 12 3 3" xfId="4794" xr:uid="{00000000-0005-0000-0000-000006120000}"/>
    <cellStyle name="Normal 7 12 3 3 2" xfId="11181" xr:uid="{00000000-0005-0000-0000-00003C1C0000}"/>
    <cellStyle name="Normal 7 12 3 3 3" xfId="19259" xr:uid="{00000000-0005-0000-0000-00003C1C0000}"/>
    <cellStyle name="Normal 7 12 3 4" xfId="7995" xr:uid="{00000000-0005-0000-0000-00003D1C0000}"/>
    <cellStyle name="Normal 7 12 3 4 2" xfId="16073" xr:uid="{00000000-0005-0000-0000-00003D1C0000}"/>
    <cellStyle name="Normal 7 12 3 5" xfId="12809" xr:uid="{00000000-0005-0000-0000-00003E1C0000}"/>
    <cellStyle name="Normal 7 12 3 5 2" xfId="20851" xr:uid="{00000000-0005-0000-0000-00003E1C0000}"/>
    <cellStyle name="Normal 7 12 3 6" xfId="6385" xr:uid="{00000000-0005-0000-0000-00003A1C0000}"/>
    <cellStyle name="Normal 7 12 3 7" xfId="14465" xr:uid="{00000000-0005-0000-0000-00003A1C0000}"/>
    <cellStyle name="Normal 7 12 4" xfId="2008" xr:uid="{00000000-0005-0000-0000-000007120000}"/>
    <cellStyle name="Normal 7 12 4 2" xfId="3658" xr:uid="{00000000-0005-0000-0000-000008120000}"/>
    <cellStyle name="Normal 7 12 4 2 2" xfId="10117" xr:uid="{00000000-0005-0000-0000-0000401C0000}"/>
    <cellStyle name="Normal 7 12 4 2 3" xfId="18195" xr:uid="{00000000-0005-0000-0000-0000401C0000}"/>
    <cellStyle name="Normal 7 12 4 3" xfId="5321" xr:uid="{00000000-0005-0000-0000-000009120000}"/>
    <cellStyle name="Normal 7 12 4 3 2" xfId="11708" xr:uid="{00000000-0005-0000-0000-0000411C0000}"/>
    <cellStyle name="Normal 7 12 4 3 3" xfId="19786" xr:uid="{00000000-0005-0000-0000-0000411C0000}"/>
    <cellStyle name="Normal 7 12 4 4" xfId="8522" xr:uid="{00000000-0005-0000-0000-0000421C0000}"/>
    <cellStyle name="Normal 7 12 4 4 2" xfId="16600" xr:uid="{00000000-0005-0000-0000-0000421C0000}"/>
    <cellStyle name="Normal 7 12 4 5" xfId="6912" xr:uid="{00000000-0005-0000-0000-00003F1C0000}"/>
    <cellStyle name="Normal 7 12 4 6" xfId="14992" xr:uid="{00000000-0005-0000-0000-00003F1C0000}"/>
    <cellStyle name="Normal 7 12 5" xfId="2642" xr:uid="{00000000-0005-0000-0000-00000A120000}"/>
    <cellStyle name="Normal 7 12 5 2" xfId="9138" xr:uid="{00000000-0005-0000-0000-0000431C0000}"/>
    <cellStyle name="Normal 7 12 5 3" xfId="17216" xr:uid="{00000000-0005-0000-0000-0000431C0000}"/>
    <cellStyle name="Normal 7 12 6" xfId="4267" xr:uid="{00000000-0005-0000-0000-00000B120000}"/>
    <cellStyle name="Normal 7 12 6 2" xfId="10654" xr:uid="{00000000-0005-0000-0000-0000441C0000}"/>
    <cellStyle name="Normal 7 12 6 3" xfId="18732" xr:uid="{00000000-0005-0000-0000-0000441C0000}"/>
    <cellStyle name="Normal 7 12 7" xfId="7468" xr:uid="{00000000-0005-0000-0000-0000451C0000}"/>
    <cellStyle name="Normal 7 12 7 2" xfId="15546" xr:uid="{00000000-0005-0000-0000-0000451C0000}"/>
    <cellStyle name="Normal 7 12 8" xfId="12332" xr:uid="{00000000-0005-0000-0000-0000461C0000}"/>
    <cellStyle name="Normal 7 12 8 2" xfId="20404" xr:uid="{00000000-0005-0000-0000-0000461C0000}"/>
    <cellStyle name="Normal 7 12 9" xfId="13722" xr:uid="{00000000-0005-0000-0000-0000471C0000}"/>
    <cellStyle name="Normal 7 12 9 2" xfId="21719" xr:uid="{00000000-0005-0000-0000-0000471C0000}"/>
    <cellStyle name="Normal 7 13" xfId="780" xr:uid="{00000000-0005-0000-0000-00000C030000}"/>
    <cellStyle name="Normal 7 13 10" xfId="5859" xr:uid="{00000000-0005-0000-0000-0000481C0000}"/>
    <cellStyle name="Normal 7 13 11" xfId="13939" xr:uid="{00000000-0005-0000-0000-0000481C0000}"/>
    <cellStyle name="Normal 7 13 2" xfId="1076" xr:uid="{00000000-0005-0000-0000-00000D120000}"/>
    <cellStyle name="Normal 7 13 2 2" xfId="1729" xr:uid="{00000000-0005-0000-0000-00000E120000}"/>
    <cellStyle name="Normal 7 13 2 2 2" xfId="3379" xr:uid="{00000000-0005-0000-0000-00000F120000}"/>
    <cellStyle name="Normal 7 13 2 2 2 2" xfId="9838" xr:uid="{00000000-0005-0000-0000-00004B1C0000}"/>
    <cellStyle name="Normal 7 13 2 2 2 3" xfId="17916" xr:uid="{00000000-0005-0000-0000-00004B1C0000}"/>
    <cellStyle name="Normal 7 13 2 2 3" xfId="5042" xr:uid="{00000000-0005-0000-0000-000010120000}"/>
    <cellStyle name="Normal 7 13 2 2 3 2" xfId="11429" xr:uid="{00000000-0005-0000-0000-00004C1C0000}"/>
    <cellStyle name="Normal 7 13 2 2 3 3" xfId="19507" xr:uid="{00000000-0005-0000-0000-00004C1C0000}"/>
    <cellStyle name="Normal 7 13 2 2 4" xfId="8243" xr:uid="{00000000-0005-0000-0000-00004D1C0000}"/>
    <cellStyle name="Normal 7 13 2 2 4 2" xfId="16321" xr:uid="{00000000-0005-0000-0000-00004D1C0000}"/>
    <cellStyle name="Normal 7 13 2 2 5" xfId="6633" xr:uid="{00000000-0005-0000-0000-00004A1C0000}"/>
    <cellStyle name="Normal 7 13 2 2 6" xfId="14713" xr:uid="{00000000-0005-0000-0000-00004A1C0000}"/>
    <cellStyle name="Normal 7 13 2 3" xfId="2256" xr:uid="{00000000-0005-0000-0000-000011120000}"/>
    <cellStyle name="Normal 7 13 2 3 2" xfId="3906" xr:uid="{00000000-0005-0000-0000-000012120000}"/>
    <cellStyle name="Normal 7 13 2 3 2 2" xfId="10365" xr:uid="{00000000-0005-0000-0000-00004F1C0000}"/>
    <cellStyle name="Normal 7 13 2 3 2 3" xfId="18443" xr:uid="{00000000-0005-0000-0000-00004F1C0000}"/>
    <cellStyle name="Normal 7 13 2 3 3" xfId="5569" xr:uid="{00000000-0005-0000-0000-000013120000}"/>
    <cellStyle name="Normal 7 13 2 3 3 2" xfId="11956" xr:uid="{00000000-0005-0000-0000-0000501C0000}"/>
    <cellStyle name="Normal 7 13 2 3 3 3" xfId="20034" xr:uid="{00000000-0005-0000-0000-0000501C0000}"/>
    <cellStyle name="Normal 7 13 2 3 4" xfId="8770" xr:uid="{00000000-0005-0000-0000-0000511C0000}"/>
    <cellStyle name="Normal 7 13 2 3 4 2" xfId="16848" xr:uid="{00000000-0005-0000-0000-0000511C0000}"/>
    <cellStyle name="Normal 7 13 2 3 5" xfId="7160" xr:uid="{00000000-0005-0000-0000-00004E1C0000}"/>
    <cellStyle name="Normal 7 13 2 3 6" xfId="15240" xr:uid="{00000000-0005-0000-0000-00004E1C0000}"/>
    <cellStyle name="Normal 7 13 2 4" xfId="2829" xr:uid="{00000000-0005-0000-0000-000014120000}"/>
    <cellStyle name="Normal 7 13 2 4 2" xfId="9318" xr:uid="{00000000-0005-0000-0000-0000521C0000}"/>
    <cellStyle name="Normal 7 13 2 4 3" xfId="17396" xr:uid="{00000000-0005-0000-0000-0000521C0000}"/>
    <cellStyle name="Normal 7 13 2 5" xfId="4515" xr:uid="{00000000-0005-0000-0000-000015120000}"/>
    <cellStyle name="Normal 7 13 2 5 2" xfId="10902" xr:uid="{00000000-0005-0000-0000-0000531C0000}"/>
    <cellStyle name="Normal 7 13 2 5 3" xfId="18980" xr:uid="{00000000-0005-0000-0000-0000531C0000}"/>
    <cellStyle name="Normal 7 13 2 6" xfId="7716" xr:uid="{00000000-0005-0000-0000-0000541C0000}"/>
    <cellStyle name="Normal 7 13 2 6 2" xfId="15794" xr:uid="{00000000-0005-0000-0000-0000541C0000}"/>
    <cellStyle name="Normal 7 13 2 7" xfId="12810" xr:uid="{00000000-0005-0000-0000-0000551C0000}"/>
    <cellStyle name="Normal 7 13 2 7 2" xfId="20852" xr:uid="{00000000-0005-0000-0000-0000551C0000}"/>
    <cellStyle name="Normal 7 13 2 8" xfId="6106" xr:uid="{00000000-0005-0000-0000-0000491C0000}"/>
    <cellStyle name="Normal 7 13 2 9" xfId="14186" xr:uid="{00000000-0005-0000-0000-0000491C0000}"/>
    <cellStyle name="Normal 7 13 3" xfId="1483" xr:uid="{00000000-0005-0000-0000-000016120000}"/>
    <cellStyle name="Normal 7 13 3 2" xfId="3132" xr:uid="{00000000-0005-0000-0000-000017120000}"/>
    <cellStyle name="Normal 7 13 3 2 2" xfId="9591" xr:uid="{00000000-0005-0000-0000-0000571C0000}"/>
    <cellStyle name="Normal 7 13 3 2 3" xfId="17669" xr:uid="{00000000-0005-0000-0000-0000571C0000}"/>
    <cellStyle name="Normal 7 13 3 3" xfId="4795" xr:uid="{00000000-0005-0000-0000-000018120000}"/>
    <cellStyle name="Normal 7 13 3 3 2" xfId="11182" xr:uid="{00000000-0005-0000-0000-0000581C0000}"/>
    <cellStyle name="Normal 7 13 3 3 3" xfId="19260" xr:uid="{00000000-0005-0000-0000-0000581C0000}"/>
    <cellStyle name="Normal 7 13 3 4" xfId="7996" xr:uid="{00000000-0005-0000-0000-0000591C0000}"/>
    <cellStyle name="Normal 7 13 3 4 2" xfId="16074" xr:uid="{00000000-0005-0000-0000-0000591C0000}"/>
    <cellStyle name="Normal 7 13 3 5" xfId="6386" xr:uid="{00000000-0005-0000-0000-0000561C0000}"/>
    <cellStyle name="Normal 7 13 3 6" xfId="14466" xr:uid="{00000000-0005-0000-0000-0000561C0000}"/>
    <cellStyle name="Normal 7 13 4" xfId="2009" xr:uid="{00000000-0005-0000-0000-000019120000}"/>
    <cellStyle name="Normal 7 13 4 2" xfId="3659" xr:uid="{00000000-0005-0000-0000-00001A120000}"/>
    <cellStyle name="Normal 7 13 4 2 2" xfId="10118" xr:uid="{00000000-0005-0000-0000-00005B1C0000}"/>
    <cellStyle name="Normal 7 13 4 2 3" xfId="18196" xr:uid="{00000000-0005-0000-0000-00005B1C0000}"/>
    <cellStyle name="Normal 7 13 4 3" xfId="5322" xr:uid="{00000000-0005-0000-0000-00001B120000}"/>
    <cellStyle name="Normal 7 13 4 3 2" xfId="11709" xr:uid="{00000000-0005-0000-0000-00005C1C0000}"/>
    <cellStyle name="Normal 7 13 4 3 3" xfId="19787" xr:uid="{00000000-0005-0000-0000-00005C1C0000}"/>
    <cellStyle name="Normal 7 13 4 4" xfId="8523" xr:uid="{00000000-0005-0000-0000-00005D1C0000}"/>
    <cellStyle name="Normal 7 13 4 4 2" xfId="16601" xr:uid="{00000000-0005-0000-0000-00005D1C0000}"/>
    <cellStyle name="Normal 7 13 4 5" xfId="6913" xr:uid="{00000000-0005-0000-0000-00005A1C0000}"/>
    <cellStyle name="Normal 7 13 4 6" xfId="14993" xr:uid="{00000000-0005-0000-0000-00005A1C0000}"/>
    <cellStyle name="Normal 7 13 5" xfId="2643" xr:uid="{00000000-0005-0000-0000-00001C120000}"/>
    <cellStyle name="Normal 7 13 5 2" xfId="9139" xr:uid="{00000000-0005-0000-0000-00005E1C0000}"/>
    <cellStyle name="Normal 7 13 5 3" xfId="17217" xr:uid="{00000000-0005-0000-0000-00005E1C0000}"/>
    <cellStyle name="Normal 7 13 6" xfId="4268" xr:uid="{00000000-0005-0000-0000-00001D120000}"/>
    <cellStyle name="Normal 7 13 6 2" xfId="10655" xr:uid="{00000000-0005-0000-0000-00005F1C0000}"/>
    <cellStyle name="Normal 7 13 6 3" xfId="18733" xr:uid="{00000000-0005-0000-0000-00005F1C0000}"/>
    <cellStyle name="Normal 7 13 7" xfId="7469" xr:uid="{00000000-0005-0000-0000-0000601C0000}"/>
    <cellStyle name="Normal 7 13 7 2" xfId="15547" xr:uid="{00000000-0005-0000-0000-0000601C0000}"/>
    <cellStyle name="Normal 7 13 8" xfId="12333" xr:uid="{00000000-0005-0000-0000-0000611C0000}"/>
    <cellStyle name="Normal 7 13 8 2" xfId="20405" xr:uid="{00000000-0005-0000-0000-0000611C0000}"/>
    <cellStyle name="Normal 7 13 9" xfId="13723" xr:uid="{00000000-0005-0000-0000-0000621C0000}"/>
    <cellStyle name="Normal 7 13 9 2" xfId="21720" xr:uid="{00000000-0005-0000-0000-0000621C0000}"/>
    <cellStyle name="Normal 7 14" xfId="1105" xr:uid="{00000000-0005-0000-0000-00001E120000}"/>
    <cellStyle name="Normal 7 14 2" xfId="1763" xr:uid="{00000000-0005-0000-0000-00001F120000}"/>
    <cellStyle name="Normal 7 14 2 2" xfId="3413" xr:uid="{00000000-0005-0000-0000-000020120000}"/>
    <cellStyle name="Normal 7 14 2 2 2" xfId="9872" xr:uid="{00000000-0005-0000-0000-0000651C0000}"/>
    <cellStyle name="Normal 7 14 2 2 3" xfId="17950" xr:uid="{00000000-0005-0000-0000-0000651C0000}"/>
    <cellStyle name="Normal 7 14 2 3" xfId="5076" xr:uid="{00000000-0005-0000-0000-000021120000}"/>
    <cellStyle name="Normal 7 14 2 3 2" xfId="11463" xr:uid="{00000000-0005-0000-0000-0000661C0000}"/>
    <cellStyle name="Normal 7 14 2 3 3" xfId="19541" xr:uid="{00000000-0005-0000-0000-0000661C0000}"/>
    <cellStyle name="Normal 7 14 2 4" xfId="8277" xr:uid="{00000000-0005-0000-0000-0000671C0000}"/>
    <cellStyle name="Normal 7 14 2 4 2" xfId="16355" xr:uid="{00000000-0005-0000-0000-0000671C0000}"/>
    <cellStyle name="Normal 7 14 2 5" xfId="6667" xr:uid="{00000000-0005-0000-0000-0000641C0000}"/>
    <cellStyle name="Normal 7 14 2 6" xfId="14747" xr:uid="{00000000-0005-0000-0000-0000641C0000}"/>
    <cellStyle name="Normal 7 14 3" xfId="2290" xr:uid="{00000000-0005-0000-0000-000022120000}"/>
    <cellStyle name="Normal 7 14 3 2" xfId="3940" xr:uid="{00000000-0005-0000-0000-000023120000}"/>
    <cellStyle name="Normal 7 14 3 2 2" xfId="10399" xr:uid="{00000000-0005-0000-0000-0000691C0000}"/>
    <cellStyle name="Normal 7 14 3 2 3" xfId="18477" xr:uid="{00000000-0005-0000-0000-0000691C0000}"/>
    <cellStyle name="Normal 7 14 3 3" xfId="5603" xr:uid="{00000000-0005-0000-0000-000024120000}"/>
    <cellStyle name="Normal 7 14 3 3 2" xfId="11990" xr:uid="{00000000-0005-0000-0000-00006A1C0000}"/>
    <cellStyle name="Normal 7 14 3 3 3" xfId="20068" xr:uid="{00000000-0005-0000-0000-00006A1C0000}"/>
    <cellStyle name="Normal 7 14 3 4" xfId="8804" xr:uid="{00000000-0005-0000-0000-00006B1C0000}"/>
    <cellStyle name="Normal 7 14 3 4 2" xfId="16882" xr:uid="{00000000-0005-0000-0000-00006B1C0000}"/>
    <cellStyle name="Normal 7 14 3 5" xfId="7194" xr:uid="{00000000-0005-0000-0000-0000681C0000}"/>
    <cellStyle name="Normal 7 14 3 6" xfId="15274" xr:uid="{00000000-0005-0000-0000-0000681C0000}"/>
    <cellStyle name="Normal 7 14 4" xfId="2856" xr:uid="{00000000-0005-0000-0000-000025120000}"/>
    <cellStyle name="Normal 7 14 4 2" xfId="9345" xr:uid="{00000000-0005-0000-0000-00006C1C0000}"/>
    <cellStyle name="Normal 7 14 4 3" xfId="17423" xr:uid="{00000000-0005-0000-0000-00006C1C0000}"/>
    <cellStyle name="Normal 7 14 5" xfId="4549" xr:uid="{00000000-0005-0000-0000-000026120000}"/>
    <cellStyle name="Normal 7 14 5 2" xfId="10936" xr:uid="{00000000-0005-0000-0000-00006D1C0000}"/>
    <cellStyle name="Normal 7 14 5 3" xfId="19014" xr:uid="{00000000-0005-0000-0000-00006D1C0000}"/>
    <cellStyle name="Normal 7 14 6" xfId="7750" xr:uid="{00000000-0005-0000-0000-00006E1C0000}"/>
    <cellStyle name="Normal 7 14 6 2" xfId="15828" xr:uid="{00000000-0005-0000-0000-00006E1C0000}"/>
    <cellStyle name="Normal 7 14 7" xfId="13331" xr:uid="{00000000-0005-0000-0000-00006F1C0000}"/>
    <cellStyle name="Normal 7 14 7 2" xfId="21368" xr:uid="{00000000-0005-0000-0000-00006F1C0000}"/>
    <cellStyle name="Normal 7 14 8" xfId="6140" xr:uid="{00000000-0005-0000-0000-0000631C0000}"/>
    <cellStyle name="Normal 7 14 9" xfId="14220" xr:uid="{00000000-0005-0000-0000-0000631C0000}"/>
    <cellStyle name="Normal 7 15" xfId="907" xr:uid="{00000000-0005-0000-0000-000027120000}"/>
    <cellStyle name="Normal 7 15 2" xfId="7339" xr:uid="{00000000-0005-0000-0000-0000701C0000}"/>
    <cellStyle name="Normal 7 15 3" xfId="15417" xr:uid="{00000000-0005-0000-0000-0000701C0000}"/>
    <cellStyle name="Normal 7 16" xfId="4138" xr:uid="{00000000-0005-0000-0000-000028120000}"/>
    <cellStyle name="Normal 7 16 2" xfId="10525" xr:uid="{00000000-0005-0000-0000-0000711C0000}"/>
    <cellStyle name="Normal 7 16 3" xfId="18603" xr:uid="{00000000-0005-0000-0000-0000711C0000}"/>
    <cellStyle name="Normal 7 17" xfId="7318" xr:uid="{00000000-0005-0000-0000-0000721C0000}"/>
    <cellStyle name="Normal 7 17 2" xfId="15397" xr:uid="{00000000-0005-0000-0000-0000721C0000}"/>
    <cellStyle name="Normal 7 18" xfId="5729" xr:uid="{00000000-0005-0000-0000-0000BF1B0000}"/>
    <cellStyle name="Normal 7 19" xfId="13809" xr:uid="{00000000-0005-0000-0000-0000BF1B0000}"/>
    <cellStyle name="Normal 7 2" xfId="781" xr:uid="{00000000-0005-0000-0000-00000D030000}"/>
    <cellStyle name="Normal 7 2 2" xfId="782" xr:uid="{00000000-0005-0000-0000-00000E030000}"/>
    <cellStyle name="Normal 7 3" xfId="783" xr:uid="{00000000-0005-0000-0000-00000F030000}"/>
    <cellStyle name="Normal 7 3 2" xfId="784" xr:uid="{00000000-0005-0000-0000-000010030000}"/>
    <cellStyle name="Normal 7 3 3" xfId="785" xr:uid="{00000000-0005-0000-0000-000011030000}"/>
    <cellStyle name="Normal 7 3 3 2" xfId="786" xr:uid="{00000000-0005-0000-0000-000012030000}"/>
    <cellStyle name="Normal 7 3 3 2 2" xfId="787" xr:uid="{00000000-0005-0000-0000-000013030000}"/>
    <cellStyle name="Normal 7 3 3 2 3" xfId="788" xr:uid="{00000000-0005-0000-0000-000014030000}"/>
    <cellStyle name="Normal 7 3 3 2 3 2" xfId="789" xr:uid="{00000000-0005-0000-0000-000015030000}"/>
    <cellStyle name="Normal 7 3 3 2 3 2 2" xfId="1349" xr:uid="{00000000-0005-0000-0000-000032120000}"/>
    <cellStyle name="Normal 7 3 3 2 3 2 3" xfId="2989" xr:uid="{00000000-0005-0000-0000-000033120000}"/>
    <cellStyle name="Normal 7 3 3 2 3 2 3 2" xfId="4115" xr:uid="{00000000-0005-0000-0000-000034120000}"/>
    <cellStyle name="Normal 7 3 3 2 3 2 4" xfId="1259" xr:uid="{00000000-0005-0000-0000-000031120000}"/>
    <cellStyle name="Normal 7 3 3 2 3 3" xfId="1231" xr:uid="{00000000-0005-0000-0000-000035120000}"/>
    <cellStyle name="Normal 7 3 3 2 3 4" xfId="12811" xr:uid="{00000000-0005-0000-0000-0000801C0000}"/>
    <cellStyle name="Normal 7 3 3 2 3 4 2" xfId="13494" xr:uid="{00000000-0005-0000-0000-0000811C0000}"/>
    <cellStyle name="Normal 7 3 3 2 4" xfId="790" xr:uid="{00000000-0005-0000-0000-000016030000}"/>
    <cellStyle name="Normal 7 3 3 2 4 2" xfId="4061" xr:uid="{00000000-0005-0000-0000-000037120000}"/>
    <cellStyle name="Normal 7 3 3 3" xfId="791" xr:uid="{00000000-0005-0000-0000-000017030000}"/>
    <cellStyle name="Normal 7 3 3 4" xfId="792" xr:uid="{00000000-0005-0000-0000-000018030000}"/>
    <cellStyle name="Normal 7 3 3 4 2" xfId="793" xr:uid="{00000000-0005-0000-0000-000019030000}"/>
    <cellStyle name="Normal 7 3 3 4 2 2" xfId="794" xr:uid="{00000000-0005-0000-0000-00001A030000}"/>
    <cellStyle name="Normal 7 3 3 4 2 2 2" xfId="2990" xr:uid="{00000000-0005-0000-0000-00003C120000}"/>
    <cellStyle name="Normal 7 3 3 4 2 2 2 2" xfId="4079" xr:uid="{00000000-0005-0000-0000-00003D120000}"/>
    <cellStyle name="Normal 7 3 3 4 2 2 3" xfId="2644" xr:uid="{00000000-0005-0000-0000-00003E120000}"/>
    <cellStyle name="Normal 7 3 3 4 2 2 4" xfId="1260" xr:uid="{00000000-0005-0000-0000-00003B120000}"/>
    <cellStyle name="Normal 7 3 3 4 2 3" xfId="795" xr:uid="{00000000-0005-0000-0000-00001B030000}"/>
    <cellStyle name="Normal 7 3 3 4 2 3 2" xfId="796" xr:uid="{00000000-0005-0000-0000-00001C030000}"/>
    <cellStyle name="Normal 7 3 3 4 2 3 3" xfId="797" xr:uid="{00000000-0005-0000-0000-00001D030000}"/>
    <cellStyle name="Normal 7 3 3 4 2 3 4" xfId="2645" xr:uid="{00000000-0005-0000-0000-000042120000}"/>
    <cellStyle name="Normal 7 3 3 4 2 3 4 2" xfId="4113" xr:uid="{00000000-0005-0000-0000-000043120000}"/>
    <cellStyle name="Normal 7 3 3 4 3" xfId="1078" xr:uid="{00000000-0005-0000-0000-000044120000}"/>
    <cellStyle name="Normal 7 3 3 4 4" xfId="12812" xr:uid="{00000000-0005-0000-0000-0000911C0000}"/>
    <cellStyle name="Normal 7 3 3 4 4 2" xfId="13495" xr:uid="{00000000-0005-0000-0000-0000921C0000}"/>
    <cellStyle name="Normal 7 3 3 5" xfId="1077" xr:uid="{00000000-0005-0000-0000-000045120000}"/>
    <cellStyle name="Normal 7 3 3 5 2" xfId="4100" xr:uid="{00000000-0005-0000-0000-000046120000}"/>
    <cellStyle name="Normal 7 3 4" xfId="798" xr:uid="{00000000-0005-0000-0000-00001E030000}"/>
    <cellStyle name="Normal 7 3 4 2" xfId="799" xr:uid="{00000000-0005-0000-0000-00001F030000}"/>
    <cellStyle name="Normal 7 3 4 3" xfId="800" xr:uid="{00000000-0005-0000-0000-000020030000}"/>
    <cellStyle name="Normal 7 3 4 3 2" xfId="801" xr:uid="{00000000-0005-0000-0000-000021030000}"/>
    <cellStyle name="Normal 7 3 4 3 2 2" xfId="1350" xr:uid="{00000000-0005-0000-0000-00004B120000}"/>
    <cellStyle name="Normal 7 3 4 3 2 3" xfId="2991" xr:uid="{00000000-0005-0000-0000-00004C120000}"/>
    <cellStyle name="Normal 7 3 4 3 2 3 2" xfId="4069" xr:uid="{00000000-0005-0000-0000-00004D120000}"/>
    <cellStyle name="Normal 7 3 4 3 2 4" xfId="1261" xr:uid="{00000000-0005-0000-0000-00004A120000}"/>
    <cellStyle name="Normal 7 3 4 3 3" xfId="1232" xr:uid="{00000000-0005-0000-0000-00004E120000}"/>
    <cellStyle name="Normal 7 3 4 3 4" xfId="12813" xr:uid="{00000000-0005-0000-0000-00009D1C0000}"/>
    <cellStyle name="Normal 7 3 4 3 4 2" xfId="13496" xr:uid="{00000000-0005-0000-0000-00009E1C0000}"/>
    <cellStyle name="Normal 7 3 4 4" xfId="940" xr:uid="{00000000-0005-0000-0000-00004F120000}"/>
    <cellStyle name="Normal 7 3 4 4 2" xfId="4082" xr:uid="{00000000-0005-0000-0000-000050120000}"/>
    <cellStyle name="Normal 7 4" xfId="802" xr:uid="{00000000-0005-0000-0000-000022030000}"/>
    <cellStyle name="Normal 7 4 10" xfId="803" xr:uid="{00000000-0005-0000-0000-000023030000}"/>
    <cellStyle name="Normal 7 4 10 10" xfId="5860" xr:uid="{00000000-0005-0000-0000-0000A21C0000}"/>
    <cellStyle name="Normal 7 4 10 11" xfId="13940" xr:uid="{00000000-0005-0000-0000-0000A21C0000}"/>
    <cellStyle name="Normal 7 4 10 2" xfId="1079" xr:uid="{00000000-0005-0000-0000-000053120000}"/>
    <cellStyle name="Normal 7 4 10 2 2" xfId="1730" xr:uid="{00000000-0005-0000-0000-000054120000}"/>
    <cellStyle name="Normal 7 4 10 2 2 2" xfId="3380" xr:uid="{00000000-0005-0000-0000-000055120000}"/>
    <cellStyle name="Normal 7 4 10 2 2 2 2" xfId="9839" xr:uid="{00000000-0005-0000-0000-0000A51C0000}"/>
    <cellStyle name="Normal 7 4 10 2 2 2 3" xfId="17917" xr:uid="{00000000-0005-0000-0000-0000A51C0000}"/>
    <cellStyle name="Normal 7 4 10 2 2 3" xfId="5043" xr:uid="{00000000-0005-0000-0000-000056120000}"/>
    <cellStyle name="Normal 7 4 10 2 2 3 2" xfId="11430" xr:uid="{00000000-0005-0000-0000-0000A61C0000}"/>
    <cellStyle name="Normal 7 4 10 2 2 3 3" xfId="19508" xr:uid="{00000000-0005-0000-0000-0000A61C0000}"/>
    <cellStyle name="Normal 7 4 10 2 2 4" xfId="8244" xr:uid="{00000000-0005-0000-0000-0000A71C0000}"/>
    <cellStyle name="Normal 7 4 10 2 2 4 2" xfId="16322" xr:uid="{00000000-0005-0000-0000-0000A71C0000}"/>
    <cellStyle name="Normal 7 4 10 2 2 5" xfId="6634" xr:uid="{00000000-0005-0000-0000-0000A41C0000}"/>
    <cellStyle name="Normal 7 4 10 2 2 6" xfId="14714" xr:uid="{00000000-0005-0000-0000-0000A41C0000}"/>
    <cellStyle name="Normal 7 4 10 2 3" xfId="2257" xr:uid="{00000000-0005-0000-0000-000057120000}"/>
    <cellStyle name="Normal 7 4 10 2 3 2" xfId="3907" xr:uid="{00000000-0005-0000-0000-000058120000}"/>
    <cellStyle name="Normal 7 4 10 2 3 2 2" xfId="10366" xr:uid="{00000000-0005-0000-0000-0000A91C0000}"/>
    <cellStyle name="Normal 7 4 10 2 3 2 3" xfId="18444" xr:uid="{00000000-0005-0000-0000-0000A91C0000}"/>
    <cellStyle name="Normal 7 4 10 2 3 3" xfId="5570" xr:uid="{00000000-0005-0000-0000-000059120000}"/>
    <cellStyle name="Normal 7 4 10 2 3 3 2" xfId="11957" xr:uid="{00000000-0005-0000-0000-0000AA1C0000}"/>
    <cellStyle name="Normal 7 4 10 2 3 3 3" xfId="20035" xr:uid="{00000000-0005-0000-0000-0000AA1C0000}"/>
    <cellStyle name="Normal 7 4 10 2 3 4" xfId="8771" xr:uid="{00000000-0005-0000-0000-0000AB1C0000}"/>
    <cellStyle name="Normal 7 4 10 2 3 4 2" xfId="16849" xr:uid="{00000000-0005-0000-0000-0000AB1C0000}"/>
    <cellStyle name="Normal 7 4 10 2 3 5" xfId="7161" xr:uid="{00000000-0005-0000-0000-0000A81C0000}"/>
    <cellStyle name="Normal 7 4 10 2 3 6" xfId="15241" xr:uid="{00000000-0005-0000-0000-0000A81C0000}"/>
    <cellStyle name="Normal 7 4 10 2 4" xfId="2830" xr:uid="{00000000-0005-0000-0000-00005A120000}"/>
    <cellStyle name="Normal 7 4 10 2 4 2" xfId="9319" xr:uid="{00000000-0005-0000-0000-0000AC1C0000}"/>
    <cellStyle name="Normal 7 4 10 2 4 3" xfId="17397" xr:uid="{00000000-0005-0000-0000-0000AC1C0000}"/>
    <cellStyle name="Normal 7 4 10 2 5" xfId="4516" xr:uid="{00000000-0005-0000-0000-00005B120000}"/>
    <cellStyle name="Normal 7 4 10 2 5 2" xfId="10903" xr:uid="{00000000-0005-0000-0000-0000AD1C0000}"/>
    <cellStyle name="Normal 7 4 10 2 5 3" xfId="18981" xr:uid="{00000000-0005-0000-0000-0000AD1C0000}"/>
    <cellStyle name="Normal 7 4 10 2 6" xfId="7717" xr:uid="{00000000-0005-0000-0000-0000AE1C0000}"/>
    <cellStyle name="Normal 7 4 10 2 6 2" xfId="15795" xr:uid="{00000000-0005-0000-0000-0000AE1C0000}"/>
    <cellStyle name="Normal 7 4 10 2 7" xfId="12814" xr:uid="{00000000-0005-0000-0000-0000AF1C0000}"/>
    <cellStyle name="Normal 7 4 10 2 7 2" xfId="20853" xr:uid="{00000000-0005-0000-0000-0000AF1C0000}"/>
    <cellStyle name="Normal 7 4 10 2 8" xfId="6107" xr:uid="{00000000-0005-0000-0000-0000A31C0000}"/>
    <cellStyle name="Normal 7 4 10 2 9" xfId="14187" xr:uid="{00000000-0005-0000-0000-0000A31C0000}"/>
    <cellStyle name="Normal 7 4 10 3" xfId="1484" xr:uid="{00000000-0005-0000-0000-00005C120000}"/>
    <cellStyle name="Normal 7 4 10 3 2" xfId="3133" xr:uid="{00000000-0005-0000-0000-00005D120000}"/>
    <cellStyle name="Normal 7 4 10 3 2 2" xfId="9592" xr:uid="{00000000-0005-0000-0000-0000B11C0000}"/>
    <cellStyle name="Normal 7 4 10 3 2 3" xfId="17670" xr:uid="{00000000-0005-0000-0000-0000B11C0000}"/>
    <cellStyle name="Normal 7 4 10 3 3" xfId="4796" xr:uid="{00000000-0005-0000-0000-00005E120000}"/>
    <cellStyle name="Normal 7 4 10 3 3 2" xfId="11183" xr:uid="{00000000-0005-0000-0000-0000B21C0000}"/>
    <cellStyle name="Normal 7 4 10 3 3 3" xfId="19261" xr:uid="{00000000-0005-0000-0000-0000B21C0000}"/>
    <cellStyle name="Normal 7 4 10 3 4" xfId="7997" xr:uid="{00000000-0005-0000-0000-0000B31C0000}"/>
    <cellStyle name="Normal 7 4 10 3 4 2" xfId="16075" xr:uid="{00000000-0005-0000-0000-0000B31C0000}"/>
    <cellStyle name="Normal 7 4 10 3 5" xfId="6387" xr:uid="{00000000-0005-0000-0000-0000B01C0000}"/>
    <cellStyle name="Normal 7 4 10 3 6" xfId="14467" xr:uid="{00000000-0005-0000-0000-0000B01C0000}"/>
    <cellStyle name="Normal 7 4 10 4" xfId="2010" xr:uid="{00000000-0005-0000-0000-00005F120000}"/>
    <cellStyle name="Normal 7 4 10 4 2" xfId="3660" xr:uid="{00000000-0005-0000-0000-000060120000}"/>
    <cellStyle name="Normal 7 4 10 4 2 2" xfId="10119" xr:uid="{00000000-0005-0000-0000-0000B51C0000}"/>
    <cellStyle name="Normal 7 4 10 4 2 3" xfId="18197" xr:uid="{00000000-0005-0000-0000-0000B51C0000}"/>
    <cellStyle name="Normal 7 4 10 4 3" xfId="5323" xr:uid="{00000000-0005-0000-0000-000061120000}"/>
    <cellStyle name="Normal 7 4 10 4 3 2" xfId="11710" xr:uid="{00000000-0005-0000-0000-0000B61C0000}"/>
    <cellStyle name="Normal 7 4 10 4 3 3" xfId="19788" xr:uid="{00000000-0005-0000-0000-0000B61C0000}"/>
    <cellStyle name="Normal 7 4 10 4 4" xfId="8524" xr:uid="{00000000-0005-0000-0000-0000B71C0000}"/>
    <cellStyle name="Normal 7 4 10 4 4 2" xfId="16602" xr:uid="{00000000-0005-0000-0000-0000B71C0000}"/>
    <cellStyle name="Normal 7 4 10 4 5" xfId="6914" xr:uid="{00000000-0005-0000-0000-0000B41C0000}"/>
    <cellStyle name="Normal 7 4 10 4 6" xfId="14994" xr:uid="{00000000-0005-0000-0000-0000B41C0000}"/>
    <cellStyle name="Normal 7 4 10 5" xfId="2647" xr:uid="{00000000-0005-0000-0000-000062120000}"/>
    <cellStyle name="Normal 7 4 10 5 2" xfId="9141" xr:uid="{00000000-0005-0000-0000-0000B81C0000}"/>
    <cellStyle name="Normal 7 4 10 5 3" xfId="17219" xr:uid="{00000000-0005-0000-0000-0000B81C0000}"/>
    <cellStyle name="Normal 7 4 10 6" xfId="4269" xr:uid="{00000000-0005-0000-0000-000063120000}"/>
    <cellStyle name="Normal 7 4 10 6 2" xfId="10656" xr:uid="{00000000-0005-0000-0000-0000B91C0000}"/>
    <cellStyle name="Normal 7 4 10 6 3" xfId="18734" xr:uid="{00000000-0005-0000-0000-0000B91C0000}"/>
    <cellStyle name="Normal 7 4 10 7" xfId="7470" xr:uid="{00000000-0005-0000-0000-0000BA1C0000}"/>
    <cellStyle name="Normal 7 4 10 7 2" xfId="15548" xr:uid="{00000000-0005-0000-0000-0000BA1C0000}"/>
    <cellStyle name="Normal 7 4 10 8" xfId="12335" xr:uid="{00000000-0005-0000-0000-0000BB1C0000}"/>
    <cellStyle name="Normal 7 4 10 8 2" xfId="20407" xr:uid="{00000000-0005-0000-0000-0000BB1C0000}"/>
    <cellStyle name="Normal 7 4 10 9" xfId="13725" xr:uid="{00000000-0005-0000-0000-0000BC1C0000}"/>
    <cellStyle name="Normal 7 4 10 9 2" xfId="21722" xr:uid="{00000000-0005-0000-0000-0000BC1C0000}"/>
    <cellStyle name="Normal 7 4 11" xfId="804" xr:uid="{00000000-0005-0000-0000-000024030000}"/>
    <cellStyle name="Normal 7 4 11 10" xfId="13979" xr:uid="{00000000-0005-0000-0000-0000BD1C0000}"/>
    <cellStyle name="Normal 7 4 11 2" xfId="1523" xr:uid="{00000000-0005-0000-0000-000065120000}"/>
    <cellStyle name="Normal 7 4 11 2 2" xfId="3172" xr:uid="{00000000-0005-0000-0000-000066120000}"/>
    <cellStyle name="Normal 7 4 11 2 2 2" xfId="9631" xr:uid="{00000000-0005-0000-0000-0000BF1C0000}"/>
    <cellStyle name="Normal 7 4 11 2 2 3" xfId="17709" xr:uid="{00000000-0005-0000-0000-0000BF1C0000}"/>
    <cellStyle name="Normal 7 4 11 2 3" xfId="4835" xr:uid="{00000000-0005-0000-0000-000067120000}"/>
    <cellStyle name="Normal 7 4 11 2 3 2" xfId="11222" xr:uid="{00000000-0005-0000-0000-0000C01C0000}"/>
    <cellStyle name="Normal 7 4 11 2 3 3" xfId="19300" xr:uid="{00000000-0005-0000-0000-0000C01C0000}"/>
    <cellStyle name="Normal 7 4 11 2 4" xfId="8036" xr:uid="{00000000-0005-0000-0000-0000C11C0000}"/>
    <cellStyle name="Normal 7 4 11 2 4 2" xfId="16114" xr:uid="{00000000-0005-0000-0000-0000C11C0000}"/>
    <cellStyle name="Normal 7 4 11 2 5" xfId="13332" xr:uid="{00000000-0005-0000-0000-0000C21C0000}"/>
    <cellStyle name="Normal 7 4 11 2 5 2" xfId="21369" xr:uid="{00000000-0005-0000-0000-0000C21C0000}"/>
    <cellStyle name="Normal 7 4 11 2 6" xfId="6426" xr:uid="{00000000-0005-0000-0000-0000BE1C0000}"/>
    <cellStyle name="Normal 7 4 11 2 7" xfId="14506" xr:uid="{00000000-0005-0000-0000-0000BE1C0000}"/>
    <cellStyle name="Normal 7 4 11 3" xfId="2049" xr:uid="{00000000-0005-0000-0000-000068120000}"/>
    <cellStyle name="Normal 7 4 11 3 2" xfId="3699" xr:uid="{00000000-0005-0000-0000-000069120000}"/>
    <cellStyle name="Normal 7 4 11 3 2 2" xfId="10158" xr:uid="{00000000-0005-0000-0000-0000C41C0000}"/>
    <cellStyle name="Normal 7 4 11 3 2 3" xfId="18236" xr:uid="{00000000-0005-0000-0000-0000C41C0000}"/>
    <cellStyle name="Normal 7 4 11 3 3" xfId="5362" xr:uid="{00000000-0005-0000-0000-00006A120000}"/>
    <cellStyle name="Normal 7 4 11 3 3 2" xfId="11749" xr:uid="{00000000-0005-0000-0000-0000C51C0000}"/>
    <cellStyle name="Normal 7 4 11 3 3 3" xfId="19827" xr:uid="{00000000-0005-0000-0000-0000C51C0000}"/>
    <cellStyle name="Normal 7 4 11 3 4" xfId="8563" xr:uid="{00000000-0005-0000-0000-0000C61C0000}"/>
    <cellStyle name="Normal 7 4 11 3 4 2" xfId="16641" xr:uid="{00000000-0005-0000-0000-0000C61C0000}"/>
    <cellStyle name="Normal 7 4 11 3 5" xfId="6953" xr:uid="{00000000-0005-0000-0000-0000C31C0000}"/>
    <cellStyle name="Normal 7 4 11 3 6" xfId="15033" xr:uid="{00000000-0005-0000-0000-0000C31C0000}"/>
    <cellStyle name="Normal 7 4 11 4" xfId="2648" xr:uid="{00000000-0005-0000-0000-00006B120000}"/>
    <cellStyle name="Normal 7 4 11 4 2" xfId="9142" xr:uid="{00000000-0005-0000-0000-0000C71C0000}"/>
    <cellStyle name="Normal 7 4 11 4 3" xfId="17220" xr:uid="{00000000-0005-0000-0000-0000C71C0000}"/>
    <cellStyle name="Normal 7 4 11 5" xfId="4308" xr:uid="{00000000-0005-0000-0000-00006C120000}"/>
    <cellStyle name="Normal 7 4 11 5 2" xfId="10695" xr:uid="{00000000-0005-0000-0000-0000C81C0000}"/>
    <cellStyle name="Normal 7 4 11 5 3" xfId="18773" xr:uid="{00000000-0005-0000-0000-0000C81C0000}"/>
    <cellStyle name="Normal 7 4 11 6" xfId="7509" xr:uid="{00000000-0005-0000-0000-0000C91C0000}"/>
    <cellStyle name="Normal 7 4 11 6 2" xfId="15587" xr:uid="{00000000-0005-0000-0000-0000C91C0000}"/>
    <cellStyle name="Normal 7 4 11 7" xfId="12336" xr:uid="{00000000-0005-0000-0000-0000CA1C0000}"/>
    <cellStyle name="Normal 7 4 11 7 2" xfId="20408" xr:uid="{00000000-0005-0000-0000-0000CA1C0000}"/>
    <cellStyle name="Normal 7 4 11 8" xfId="13726" xr:uid="{00000000-0005-0000-0000-0000CB1C0000}"/>
    <cellStyle name="Normal 7 4 11 8 2" xfId="21723" xr:uid="{00000000-0005-0000-0000-0000CB1C0000}"/>
    <cellStyle name="Normal 7 4 11 9" xfId="5899" xr:uid="{00000000-0005-0000-0000-0000BD1C0000}"/>
    <cellStyle name="Normal 7 4 12" xfId="1106" xr:uid="{00000000-0005-0000-0000-00006D120000}"/>
    <cellStyle name="Normal 7 4 12 2" xfId="1764" xr:uid="{00000000-0005-0000-0000-00006E120000}"/>
    <cellStyle name="Normal 7 4 12 2 2" xfId="3414" xr:uid="{00000000-0005-0000-0000-00006F120000}"/>
    <cellStyle name="Normal 7 4 12 2 2 2" xfId="9873" xr:uid="{00000000-0005-0000-0000-0000CE1C0000}"/>
    <cellStyle name="Normal 7 4 12 2 2 3" xfId="17951" xr:uid="{00000000-0005-0000-0000-0000CE1C0000}"/>
    <cellStyle name="Normal 7 4 12 2 3" xfId="5077" xr:uid="{00000000-0005-0000-0000-000070120000}"/>
    <cellStyle name="Normal 7 4 12 2 3 2" xfId="11464" xr:uid="{00000000-0005-0000-0000-0000CF1C0000}"/>
    <cellStyle name="Normal 7 4 12 2 3 3" xfId="19542" xr:uid="{00000000-0005-0000-0000-0000CF1C0000}"/>
    <cellStyle name="Normal 7 4 12 2 4" xfId="8278" xr:uid="{00000000-0005-0000-0000-0000D01C0000}"/>
    <cellStyle name="Normal 7 4 12 2 4 2" xfId="16356" xr:uid="{00000000-0005-0000-0000-0000D01C0000}"/>
    <cellStyle name="Normal 7 4 12 2 5" xfId="6668" xr:uid="{00000000-0005-0000-0000-0000CD1C0000}"/>
    <cellStyle name="Normal 7 4 12 2 6" xfId="14748" xr:uid="{00000000-0005-0000-0000-0000CD1C0000}"/>
    <cellStyle name="Normal 7 4 12 3" xfId="2291" xr:uid="{00000000-0005-0000-0000-000071120000}"/>
    <cellStyle name="Normal 7 4 12 3 2" xfId="3941" xr:uid="{00000000-0005-0000-0000-000072120000}"/>
    <cellStyle name="Normal 7 4 12 3 2 2" xfId="10400" xr:uid="{00000000-0005-0000-0000-0000D21C0000}"/>
    <cellStyle name="Normal 7 4 12 3 2 3" xfId="18478" xr:uid="{00000000-0005-0000-0000-0000D21C0000}"/>
    <cellStyle name="Normal 7 4 12 3 3" xfId="5604" xr:uid="{00000000-0005-0000-0000-000073120000}"/>
    <cellStyle name="Normal 7 4 12 3 3 2" xfId="11991" xr:uid="{00000000-0005-0000-0000-0000D31C0000}"/>
    <cellStyle name="Normal 7 4 12 3 3 3" xfId="20069" xr:uid="{00000000-0005-0000-0000-0000D31C0000}"/>
    <cellStyle name="Normal 7 4 12 3 4" xfId="8805" xr:uid="{00000000-0005-0000-0000-0000D41C0000}"/>
    <cellStyle name="Normal 7 4 12 3 4 2" xfId="16883" xr:uid="{00000000-0005-0000-0000-0000D41C0000}"/>
    <cellStyle name="Normal 7 4 12 3 5" xfId="7195" xr:uid="{00000000-0005-0000-0000-0000D11C0000}"/>
    <cellStyle name="Normal 7 4 12 3 6" xfId="15275" xr:uid="{00000000-0005-0000-0000-0000D11C0000}"/>
    <cellStyle name="Normal 7 4 12 4" xfId="2857" xr:uid="{00000000-0005-0000-0000-000074120000}"/>
    <cellStyle name="Normal 7 4 12 4 2" xfId="9346" xr:uid="{00000000-0005-0000-0000-0000D51C0000}"/>
    <cellStyle name="Normal 7 4 12 4 3" xfId="17424" xr:uid="{00000000-0005-0000-0000-0000D51C0000}"/>
    <cellStyle name="Normal 7 4 12 5" xfId="4550" xr:uid="{00000000-0005-0000-0000-000075120000}"/>
    <cellStyle name="Normal 7 4 12 5 2" xfId="10937" xr:uid="{00000000-0005-0000-0000-0000D61C0000}"/>
    <cellStyle name="Normal 7 4 12 5 3" xfId="19015" xr:uid="{00000000-0005-0000-0000-0000D61C0000}"/>
    <cellStyle name="Normal 7 4 12 6" xfId="7751" xr:uid="{00000000-0005-0000-0000-0000D71C0000}"/>
    <cellStyle name="Normal 7 4 12 6 2" xfId="15829" xr:uid="{00000000-0005-0000-0000-0000D71C0000}"/>
    <cellStyle name="Normal 7 4 12 7" xfId="13333" xr:uid="{00000000-0005-0000-0000-0000D81C0000}"/>
    <cellStyle name="Normal 7 4 12 7 2" xfId="21370" xr:uid="{00000000-0005-0000-0000-0000D81C0000}"/>
    <cellStyle name="Normal 7 4 12 8" xfId="6141" xr:uid="{00000000-0005-0000-0000-0000CC1C0000}"/>
    <cellStyle name="Normal 7 4 12 9" xfId="14221" xr:uid="{00000000-0005-0000-0000-0000CC1C0000}"/>
    <cellStyle name="Normal 7 4 13" xfId="914" xr:uid="{00000000-0005-0000-0000-000076120000}"/>
    <cellStyle name="Normal 7 4 13 2" xfId="2706" xr:uid="{00000000-0005-0000-0000-000077120000}"/>
    <cellStyle name="Normal 7 4 13 2 2" xfId="9197" xr:uid="{00000000-0005-0000-0000-0000DA1C0000}"/>
    <cellStyle name="Normal 7 4 13 2 3" xfId="17275" xr:uid="{00000000-0005-0000-0000-0000DA1C0000}"/>
    <cellStyle name="Normal 7 4 13 3" xfId="4145" xr:uid="{00000000-0005-0000-0000-000078120000}"/>
    <cellStyle name="Normal 7 4 13 3 2" xfId="10532" xr:uid="{00000000-0005-0000-0000-0000DB1C0000}"/>
    <cellStyle name="Normal 7 4 13 3 3" xfId="18610" xr:uid="{00000000-0005-0000-0000-0000DB1C0000}"/>
    <cellStyle name="Normal 7 4 13 4" xfId="7346" xr:uid="{00000000-0005-0000-0000-0000DC1C0000}"/>
    <cellStyle name="Normal 7 4 13 4 2" xfId="15424" xr:uid="{00000000-0005-0000-0000-0000DC1C0000}"/>
    <cellStyle name="Normal 7 4 13 5" xfId="12665" xr:uid="{00000000-0005-0000-0000-0000DD1C0000}"/>
    <cellStyle name="Normal 7 4 13 5 2" xfId="20729" xr:uid="{00000000-0005-0000-0000-0000DD1C0000}"/>
    <cellStyle name="Normal 7 4 13 6" xfId="5736" xr:uid="{00000000-0005-0000-0000-0000D91C0000}"/>
    <cellStyle name="Normal 7 4 13 7" xfId="13816" xr:uid="{00000000-0005-0000-0000-0000D91C0000}"/>
    <cellStyle name="Normal 7 4 14" xfId="1360" xr:uid="{00000000-0005-0000-0000-000079120000}"/>
    <cellStyle name="Normal 7 4 14 2" xfId="3009" xr:uid="{00000000-0005-0000-0000-00007A120000}"/>
    <cellStyle name="Normal 7 4 14 2 2" xfId="9468" xr:uid="{00000000-0005-0000-0000-0000DF1C0000}"/>
    <cellStyle name="Normal 7 4 14 2 3" xfId="17546" xr:uid="{00000000-0005-0000-0000-0000DF1C0000}"/>
    <cellStyle name="Normal 7 4 14 3" xfId="4672" xr:uid="{00000000-0005-0000-0000-00007B120000}"/>
    <cellStyle name="Normal 7 4 14 3 2" xfId="11059" xr:uid="{00000000-0005-0000-0000-0000E01C0000}"/>
    <cellStyle name="Normal 7 4 14 3 3" xfId="19137" xr:uid="{00000000-0005-0000-0000-0000E01C0000}"/>
    <cellStyle name="Normal 7 4 14 4" xfId="7873" xr:uid="{00000000-0005-0000-0000-0000E11C0000}"/>
    <cellStyle name="Normal 7 4 14 4 2" xfId="15951" xr:uid="{00000000-0005-0000-0000-0000E11C0000}"/>
    <cellStyle name="Normal 7 4 14 5" xfId="6263" xr:uid="{00000000-0005-0000-0000-0000DE1C0000}"/>
    <cellStyle name="Normal 7 4 14 6" xfId="14343" xr:uid="{00000000-0005-0000-0000-0000DE1C0000}"/>
    <cellStyle name="Normal 7 4 15" xfId="1886" xr:uid="{00000000-0005-0000-0000-00007C120000}"/>
    <cellStyle name="Normal 7 4 15 2" xfId="3536" xr:uid="{00000000-0005-0000-0000-00007D120000}"/>
    <cellStyle name="Normal 7 4 15 2 2" xfId="9995" xr:uid="{00000000-0005-0000-0000-0000E31C0000}"/>
    <cellStyle name="Normal 7 4 15 2 3" xfId="18073" xr:uid="{00000000-0005-0000-0000-0000E31C0000}"/>
    <cellStyle name="Normal 7 4 15 3" xfId="5199" xr:uid="{00000000-0005-0000-0000-00007E120000}"/>
    <cellStyle name="Normal 7 4 15 3 2" xfId="11586" xr:uid="{00000000-0005-0000-0000-0000E41C0000}"/>
    <cellStyle name="Normal 7 4 15 3 3" xfId="19664" xr:uid="{00000000-0005-0000-0000-0000E41C0000}"/>
    <cellStyle name="Normal 7 4 15 4" xfId="8400" xr:uid="{00000000-0005-0000-0000-0000E51C0000}"/>
    <cellStyle name="Normal 7 4 15 4 2" xfId="16478" xr:uid="{00000000-0005-0000-0000-0000E51C0000}"/>
    <cellStyle name="Normal 7 4 15 5" xfId="6790" xr:uid="{00000000-0005-0000-0000-0000E21C0000}"/>
    <cellStyle name="Normal 7 4 15 6" xfId="14870" xr:uid="{00000000-0005-0000-0000-0000E21C0000}"/>
    <cellStyle name="Normal 7 4 16" xfId="2646" xr:uid="{00000000-0005-0000-0000-00007F120000}"/>
    <cellStyle name="Normal 7 4 16 2" xfId="9140" xr:uid="{00000000-0005-0000-0000-0000E61C0000}"/>
    <cellStyle name="Normal 7 4 16 3" xfId="17218" xr:uid="{00000000-0005-0000-0000-0000E61C0000}"/>
    <cellStyle name="Normal 7 4 17" xfId="908" xr:uid="{00000000-0005-0000-0000-000080120000}"/>
    <cellStyle name="Normal 7 4 17 2" xfId="7340" xr:uid="{00000000-0005-0000-0000-0000E71C0000}"/>
    <cellStyle name="Normal 7 4 17 3" xfId="15418" xr:uid="{00000000-0005-0000-0000-0000E71C0000}"/>
    <cellStyle name="Normal 7 4 18" xfId="4139" xr:uid="{00000000-0005-0000-0000-000081120000}"/>
    <cellStyle name="Normal 7 4 18 2" xfId="10526" xr:uid="{00000000-0005-0000-0000-0000E81C0000}"/>
    <cellStyle name="Normal 7 4 18 3" xfId="18604" xr:uid="{00000000-0005-0000-0000-0000E81C0000}"/>
    <cellStyle name="Normal 7 4 19" xfId="7319" xr:uid="{00000000-0005-0000-0000-0000E91C0000}"/>
    <cellStyle name="Normal 7 4 19 2" xfId="15398" xr:uid="{00000000-0005-0000-0000-0000E91C0000}"/>
    <cellStyle name="Normal 7 4 2" xfId="805" xr:uid="{00000000-0005-0000-0000-000025030000}"/>
    <cellStyle name="Normal 7 4 2 10" xfId="1115" xr:uid="{00000000-0005-0000-0000-000083120000}"/>
    <cellStyle name="Normal 7 4 2 10 2" xfId="1773" xr:uid="{00000000-0005-0000-0000-000084120000}"/>
    <cellStyle name="Normal 7 4 2 10 2 2" xfId="3423" xr:uid="{00000000-0005-0000-0000-000085120000}"/>
    <cellStyle name="Normal 7 4 2 10 2 2 2" xfId="9882" xr:uid="{00000000-0005-0000-0000-0000ED1C0000}"/>
    <cellStyle name="Normal 7 4 2 10 2 2 3" xfId="17960" xr:uid="{00000000-0005-0000-0000-0000ED1C0000}"/>
    <cellStyle name="Normal 7 4 2 10 2 3" xfId="5086" xr:uid="{00000000-0005-0000-0000-000086120000}"/>
    <cellStyle name="Normal 7 4 2 10 2 3 2" xfId="11473" xr:uid="{00000000-0005-0000-0000-0000EE1C0000}"/>
    <cellStyle name="Normal 7 4 2 10 2 3 3" xfId="19551" xr:uid="{00000000-0005-0000-0000-0000EE1C0000}"/>
    <cellStyle name="Normal 7 4 2 10 2 4" xfId="8287" xr:uid="{00000000-0005-0000-0000-0000EF1C0000}"/>
    <cellStyle name="Normal 7 4 2 10 2 4 2" xfId="16365" xr:uid="{00000000-0005-0000-0000-0000EF1C0000}"/>
    <cellStyle name="Normal 7 4 2 10 2 5" xfId="6677" xr:uid="{00000000-0005-0000-0000-0000EC1C0000}"/>
    <cellStyle name="Normal 7 4 2 10 2 6" xfId="14757" xr:uid="{00000000-0005-0000-0000-0000EC1C0000}"/>
    <cellStyle name="Normal 7 4 2 10 3" xfId="2300" xr:uid="{00000000-0005-0000-0000-000087120000}"/>
    <cellStyle name="Normal 7 4 2 10 3 2" xfId="3950" xr:uid="{00000000-0005-0000-0000-000088120000}"/>
    <cellStyle name="Normal 7 4 2 10 3 2 2" xfId="10409" xr:uid="{00000000-0005-0000-0000-0000F11C0000}"/>
    <cellStyle name="Normal 7 4 2 10 3 2 3" xfId="18487" xr:uid="{00000000-0005-0000-0000-0000F11C0000}"/>
    <cellStyle name="Normal 7 4 2 10 3 3" xfId="5613" xr:uid="{00000000-0005-0000-0000-000089120000}"/>
    <cellStyle name="Normal 7 4 2 10 3 3 2" xfId="12000" xr:uid="{00000000-0005-0000-0000-0000F21C0000}"/>
    <cellStyle name="Normal 7 4 2 10 3 3 3" xfId="20078" xr:uid="{00000000-0005-0000-0000-0000F21C0000}"/>
    <cellStyle name="Normal 7 4 2 10 3 4" xfId="8814" xr:uid="{00000000-0005-0000-0000-0000F31C0000}"/>
    <cellStyle name="Normal 7 4 2 10 3 4 2" xfId="16892" xr:uid="{00000000-0005-0000-0000-0000F31C0000}"/>
    <cellStyle name="Normal 7 4 2 10 3 5" xfId="7204" xr:uid="{00000000-0005-0000-0000-0000F01C0000}"/>
    <cellStyle name="Normal 7 4 2 10 3 6" xfId="15284" xr:uid="{00000000-0005-0000-0000-0000F01C0000}"/>
    <cellStyle name="Normal 7 4 2 10 4" xfId="2866" xr:uid="{00000000-0005-0000-0000-00008A120000}"/>
    <cellStyle name="Normal 7 4 2 10 4 2" xfId="9355" xr:uid="{00000000-0005-0000-0000-0000F41C0000}"/>
    <cellStyle name="Normal 7 4 2 10 4 3" xfId="17433" xr:uid="{00000000-0005-0000-0000-0000F41C0000}"/>
    <cellStyle name="Normal 7 4 2 10 5" xfId="4559" xr:uid="{00000000-0005-0000-0000-00008B120000}"/>
    <cellStyle name="Normal 7 4 2 10 5 2" xfId="10946" xr:uid="{00000000-0005-0000-0000-0000F51C0000}"/>
    <cellStyle name="Normal 7 4 2 10 5 3" xfId="19024" xr:uid="{00000000-0005-0000-0000-0000F51C0000}"/>
    <cellStyle name="Normal 7 4 2 10 6" xfId="7760" xr:uid="{00000000-0005-0000-0000-0000F61C0000}"/>
    <cellStyle name="Normal 7 4 2 10 6 2" xfId="15838" xr:uid="{00000000-0005-0000-0000-0000F61C0000}"/>
    <cellStyle name="Normal 7 4 2 10 7" xfId="13334" xr:uid="{00000000-0005-0000-0000-0000F71C0000}"/>
    <cellStyle name="Normal 7 4 2 10 7 2" xfId="21371" xr:uid="{00000000-0005-0000-0000-0000F71C0000}"/>
    <cellStyle name="Normal 7 4 2 10 8" xfId="6150" xr:uid="{00000000-0005-0000-0000-0000EB1C0000}"/>
    <cellStyle name="Normal 7 4 2 10 9" xfId="14230" xr:uid="{00000000-0005-0000-0000-0000EB1C0000}"/>
    <cellStyle name="Normal 7 4 2 11" xfId="1485" xr:uid="{00000000-0005-0000-0000-00008C120000}"/>
    <cellStyle name="Normal 7 4 2 11 2" xfId="3134" xr:uid="{00000000-0005-0000-0000-00008D120000}"/>
    <cellStyle name="Normal 7 4 2 11 2 2" xfId="9593" xr:uid="{00000000-0005-0000-0000-0000F91C0000}"/>
    <cellStyle name="Normal 7 4 2 11 2 3" xfId="17671" xr:uid="{00000000-0005-0000-0000-0000F91C0000}"/>
    <cellStyle name="Normal 7 4 2 11 3" xfId="4797" xr:uid="{00000000-0005-0000-0000-00008E120000}"/>
    <cellStyle name="Normal 7 4 2 11 3 2" xfId="11184" xr:uid="{00000000-0005-0000-0000-0000FA1C0000}"/>
    <cellStyle name="Normal 7 4 2 11 3 3" xfId="19262" xr:uid="{00000000-0005-0000-0000-0000FA1C0000}"/>
    <cellStyle name="Normal 7 4 2 11 4" xfId="7998" xr:uid="{00000000-0005-0000-0000-0000FB1C0000}"/>
    <cellStyle name="Normal 7 4 2 11 4 2" xfId="16076" xr:uid="{00000000-0005-0000-0000-0000FB1C0000}"/>
    <cellStyle name="Normal 7 4 2 11 5" xfId="12815" xr:uid="{00000000-0005-0000-0000-0000FC1C0000}"/>
    <cellStyle name="Normal 7 4 2 11 5 2" xfId="20854" xr:uid="{00000000-0005-0000-0000-0000FC1C0000}"/>
    <cellStyle name="Normal 7 4 2 11 6" xfId="6388" xr:uid="{00000000-0005-0000-0000-0000F81C0000}"/>
    <cellStyle name="Normal 7 4 2 11 7" xfId="14468" xr:uid="{00000000-0005-0000-0000-0000F81C0000}"/>
    <cellStyle name="Normal 7 4 2 12" xfId="2011" xr:uid="{00000000-0005-0000-0000-00008F120000}"/>
    <cellStyle name="Normal 7 4 2 12 2" xfId="3661" xr:uid="{00000000-0005-0000-0000-000090120000}"/>
    <cellStyle name="Normal 7 4 2 12 2 2" xfId="10120" xr:uid="{00000000-0005-0000-0000-0000FE1C0000}"/>
    <cellStyle name="Normal 7 4 2 12 2 3" xfId="18198" xr:uid="{00000000-0005-0000-0000-0000FE1C0000}"/>
    <cellStyle name="Normal 7 4 2 12 3" xfId="5324" xr:uid="{00000000-0005-0000-0000-000091120000}"/>
    <cellStyle name="Normal 7 4 2 12 3 2" xfId="11711" xr:uid="{00000000-0005-0000-0000-0000FF1C0000}"/>
    <cellStyle name="Normal 7 4 2 12 3 3" xfId="19789" xr:uid="{00000000-0005-0000-0000-0000FF1C0000}"/>
    <cellStyle name="Normal 7 4 2 12 4" xfId="8525" xr:uid="{00000000-0005-0000-0000-0000001D0000}"/>
    <cellStyle name="Normal 7 4 2 12 4 2" xfId="16603" xr:uid="{00000000-0005-0000-0000-0000001D0000}"/>
    <cellStyle name="Normal 7 4 2 12 5" xfId="6915" xr:uid="{00000000-0005-0000-0000-0000FD1C0000}"/>
    <cellStyle name="Normal 7 4 2 12 6" xfId="14995" xr:uid="{00000000-0005-0000-0000-0000FD1C0000}"/>
    <cellStyle name="Normal 7 4 2 13" xfId="2649" xr:uid="{00000000-0005-0000-0000-000092120000}"/>
    <cellStyle name="Normal 7 4 2 13 2" xfId="9143" xr:uid="{00000000-0005-0000-0000-0000011D0000}"/>
    <cellStyle name="Normal 7 4 2 13 3" xfId="17221" xr:uid="{00000000-0005-0000-0000-0000011D0000}"/>
    <cellStyle name="Normal 7 4 2 14" xfId="941" xr:uid="{00000000-0005-0000-0000-000093120000}"/>
    <cellStyle name="Normal 7 4 2 14 2" xfId="7471" xr:uid="{00000000-0005-0000-0000-0000021D0000}"/>
    <cellStyle name="Normal 7 4 2 14 3" xfId="15549" xr:uid="{00000000-0005-0000-0000-0000021D0000}"/>
    <cellStyle name="Normal 7 4 2 15" xfId="4270" xr:uid="{00000000-0005-0000-0000-000094120000}"/>
    <cellStyle name="Normal 7 4 2 15 2" xfId="10657" xr:uid="{00000000-0005-0000-0000-0000031D0000}"/>
    <cellStyle name="Normal 7 4 2 15 3" xfId="18735" xr:uid="{00000000-0005-0000-0000-0000031D0000}"/>
    <cellStyle name="Normal 7 4 2 16" xfId="7330" xr:uid="{00000000-0005-0000-0000-0000041D0000}"/>
    <cellStyle name="Normal 7 4 2 16 2" xfId="15408" xr:uid="{00000000-0005-0000-0000-0000041D0000}"/>
    <cellStyle name="Normal 7 4 2 17" xfId="12337" xr:uid="{00000000-0005-0000-0000-0000051D0000}"/>
    <cellStyle name="Normal 7 4 2 17 2" xfId="20409" xr:uid="{00000000-0005-0000-0000-0000051D0000}"/>
    <cellStyle name="Normal 7 4 2 18" xfId="13727" xr:uid="{00000000-0005-0000-0000-0000061D0000}"/>
    <cellStyle name="Normal 7 4 2 18 2" xfId="21724" xr:uid="{00000000-0005-0000-0000-0000061D0000}"/>
    <cellStyle name="Normal 7 4 2 19" xfId="5861" xr:uid="{00000000-0005-0000-0000-0000EA1C0000}"/>
    <cellStyle name="Normal 7 4 2 2" xfId="806" xr:uid="{00000000-0005-0000-0000-000026030000}"/>
    <cellStyle name="Normal 7 4 2 2 10" xfId="13728" xr:uid="{00000000-0005-0000-0000-0000081D0000}"/>
    <cellStyle name="Normal 7 4 2 2 10 2" xfId="21725" xr:uid="{00000000-0005-0000-0000-0000081D0000}"/>
    <cellStyle name="Normal 7 4 2 2 11" xfId="5862" xr:uid="{00000000-0005-0000-0000-0000071D0000}"/>
    <cellStyle name="Normal 7 4 2 2 12" xfId="13942" xr:uid="{00000000-0005-0000-0000-0000071D0000}"/>
    <cellStyle name="Normal 7 4 2 2 2" xfId="807" xr:uid="{00000000-0005-0000-0000-000027030000}"/>
    <cellStyle name="Normal 7 4 2 2 2 10" xfId="5985" xr:uid="{00000000-0005-0000-0000-0000091D0000}"/>
    <cellStyle name="Normal 7 4 2 2 2 11" xfId="14065" xr:uid="{00000000-0005-0000-0000-0000091D0000}"/>
    <cellStyle name="Normal 7 4 2 2 2 2" xfId="1196" xr:uid="{00000000-0005-0000-0000-000097120000}"/>
    <cellStyle name="Normal 7 4 2 2 2 2 2" xfId="1854" xr:uid="{00000000-0005-0000-0000-000098120000}"/>
    <cellStyle name="Normal 7 4 2 2 2 2 2 2" xfId="3504" xr:uid="{00000000-0005-0000-0000-000099120000}"/>
    <cellStyle name="Normal 7 4 2 2 2 2 2 2 2" xfId="13337" xr:uid="{00000000-0005-0000-0000-00000D1D0000}"/>
    <cellStyle name="Normal 7 4 2 2 2 2 2 2 2 2" xfId="21374" xr:uid="{00000000-0005-0000-0000-00000D1D0000}"/>
    <cellStyle name="Normal 7 4 2 2 2 2 2 2 3" xfId="9963" xr:uid="{00000000-0005-0000-0000-00000C1D0000}"/>
    <cellStyle name="Normal 7 4 2 2 2 2 2 2 4" xfId="18041" xr:uid="{00000000-0005-0000-0000-00000C1D0000}"/>
    <cellStyle name="Normal 7 4 2 2 2 2 2 3" xfId="5167" xr:uid="{00000000-0005-0000-0000-00009A120000}"/>
    <cellStyle name="Normal 7 4 2 2 2 2 2 3 2" xfId="11554" xr:uid="{00000000-0005-0000-0000-00000E1D0000}"/>
    <cellStyle name="Normal 7 4 2 2 2 2 2 3 3" xfId="19632" xr:uid="{00000000-0005-0000-0000-00000E1D0000}"/>
    <cellStyle name="Normal 7 4 2 2 2 2 2 4" xfId="8368" xr:uid="{00000000-0005-0000-0000-00000F1D0000}"/>
    <cellStyle name="Normal 7 4 2 2 2 2 2 4 2" xfId="16446" xr:uid="{00000000-0005-0000-0000-00000F1D0000}"/>
    <cellStyle name="Normal 7 4 2 2 2 2 2 5" xfId="12607" xr:uid="{00000000-0005-0000-0000-0000101D0000}"/>
    <cellStyle name="Normal 7 4 2 2 2 2 2 5 2" xfId="20672" xr:uid="{00000000-0005-0000-0000-0000101D0000}"/>
    <cellStyle name="Normal 7 4 2 2 2 2 2 6" xfId="6758" xr:uid="{00000000-0005-0000-0000-00000B1D0000}"/>
    <cellStyle name="Normal 7 4 2 2 2 2 2 7" xfId="14838" xr:uid="{00000000-0005-0000-0000-00000B1D0000}"/>
    <cellStyle name="Normal 7 4 2 2 2 2 3" xfId="2381" xr:uid="{00000000-0005-0000-0000-00009B120000}"/>
    <cellStyle name="Normal 7 4 2 2 2 2 3 2" xfId="4031" xr:uid="{00000000-0005-0000-0000-00009C120000}"/>
    <cellStyle name="Normal 7 4 2 2 2 2 3 2 2" xfId="10490" xr:uid="{00000000-0005-0000-0000-0000121D0000}"/>
    <cellStyle name="Normal 7 4 2 2 2 2 3 2 3" xfId="18568" xr:uid="{00000000-0005-0000-0000-0000121D0000}"/>
    <cellStyle name="Normal 7 4 2 2 2 2 3 3" xfId="5694" xr:uid="{00000000-0005-0000-0000-00009D120000}"/>
    <cellStyle name="Normal 7 4 2 2 2 2 3 3 2" xfId="12081" xr:uid="{00000000-0005-0000-0000-0000131D0000}"/>
    <cellStyle name="Normal 7 4 2 2 2 2 3 3 3" xfId="20159" xr:uid="{00000000-0005-0000-0000-0000131D0000}"/>
    <cellStyle name="Normal 7 4 2 2 2 2 3 4" xfId="8895" xr:uid="{00000000-0005-0000-0000-0000141D0000}"/>
    <cellStyle name="Normal 7 4 2 2 2 2 3 4 2" xfId="16973" xr:uid="{00000000-0005-0000-0000-0000141D0000}"/>
    <cellStyle name="Normal 7 4 2 2 2 2 3 5" xfId="13338" xr:uid="{00000000-0005-0000-0000-0000151D0000}"/>
    <cellStyle name="Normal 7 4 2 2 2 2 3 5 2" xfId="21375" xr:uid="{00000000-0005-0000-0000-0000151D0000}"/>
    <cellStyle name="Normal 7 4 2 2 2 2 3 6" xfId="7285" xr:uid="{00000000-0005-0000-0000-0000111D0000}"/>
    <cellStyle name="Normal 7 4 2 2 2 2 3 7" xfId="15365" xr:uid="{00000000-0005-0000-0000-0000111D0000}"/>
    <cellStyle name="Normal 7 4 2 2 2 2 4" xfId="2947" xr:uid="{00000000-0005-0000-0000-00009E120000}"/>
    <cellStyle name="Normal 7 4 2 2 2 2 4 2" xfId="13336" xr:uid="{00000000-0005-0000-0000-0000171D0000}"/>
    <cellStyle name="Normal 7 4 2 2 2 2 4 2 2" xfId="21373" xr:uid="{00000000-0005-0000-0000-0000171D0000}"/>
    <cellStyle name="Normal 7 4 2 2 2 2 4 3" xfId="9436" xr:uid="{00000000-0005-0000-0000-0000161D0000}"/>
    <cellStyle name="Normal 7 4 2 2 2 2 4 4" xfId="17514" xr:uid="{00000000-0005-0000-0000-0000161D0000}"/>
    <cellStyle name="Normal 7 4 2 2 2 2 5" xfId="4640" xr:uid="{00000000-0005-0000-0000-00009F120000}"/>
    <cellStyle name="Normal 7 4 2 2 2 2 5 2" xfId="11027" xr:uid="{00000000-0005-0000-0000-0000181D0000}"/>
    <cellStyle name="Normal 7 4 2 2 2 2 5 3" xfId="19105" xr:uid="{00000000-0005-0000-0000-0000181D0000}"/>
    <cellStyle name="Normal 7 4 2 2 2 2 6" xfId="7841" xr:uid="{00000000-0005-0000-0000-0000191D0000}"/>
    <cellStyle name="Normal 7 4 2 2 2 2 6 2" xfId="15919" xr:uid="{00000000-0005-0000-0000-0000191D0000}"/>
    <cellStyle name="Normal 7 4 2 2 2 2 7" xfId="12419" xr:uid="{00000000-0005-0000-0000-00001A1D0000}"/>
    <cellStyle name="Normal 7 4 2 2 2 2 7 2" xfId="20490" xr:uid="{00000000-0005-0000-0000-00001A1D0000}"/>
    <cellStyle name="Normal 7 4 2 2 2 2 8" xfId="6231" xr:uid="{00000000-0005-0000-0000-00000A1D0000}"/>
    <cellStyle name="Normal 7 4 2 2 2 2 9" xfId="14311" xr:uid="{00000000-0005-0000-0000-00000A1D0000}"/>
    <cellStyle name="Normal 7 4 2 2 2 3" xfId="1609" xr:uid="{00000000-0005-0000-0000-0000A0120000}"/>
    <cellStyle name="Normal 7 4 2 2 2 3 2" xfId="3258" xr:uid="{00000000-0005-0000-0000-0000A1120000}"/>
    <cellStyle name="Normal 7 4 2 2 2 3 2 2" xfId="13339" xr:uid="{00000000-0005-0000-0000-00001D1D0000}"/>
    <cellStyle name="Normal 7 4 2 2 2 3 2 2 2" xfId="21376" xr:uid="{00000000-0005-0000-0000-00001D1D0000}"/>
    <cellStyle name="Normal 7 4 2 2 2 3 2 3" xfId="9717" xr:uid="{00000000-0005-0000-0000-00001C1D0000}"/>
    <cellStyle name="Normal 7 4 2 2 2 3 2 4" xfId="17795" xr:uid="{00000000-0005-0000-0000-00001C1D0000}"/>
    <cellStyle name="Normal 7 4 2 2 2 3 3" xfId="4921" xr:uid="{00000000-0005-0000-0000-0000A2120000}"/>
    <cellStyle name="Normal 7 4 2 2 2 3 3 2" xfId="11308" xr:uid="{00000000-0005-0000-0000-00001E1D0000}"/>
    <cellStyle name="Normal 7 4 2 2 2 3 3 3" xfId="19386" xr:uid="{00000000-0005-0000-0000-00001E1D0000}"/>
    <cellStyle name="Normal 7 4 2 2 2 3 4" xfId="8122" xr:uid="{00000000-0005-0000-0000-00001F1D0000}"/>
    <cellStyle name="Normal 7 4 2 2 2 3 4 2" xfId="16200" xr:uid="{00000000-0005-0000-0000-00001F1D0000}"/>
    <cellStyle name="Normal 7 4 2 2 2 3 5" xfId="12606" xr:uid="{00000000-0005-0000-0000-0000201D0000}"/>
    <cellStyle name="Normal 7 4 2 2 2 3 5 2" xfId="20671" xr:uid="{00000000-0005-0000-0000-0000201D0000}"/>
    <cellStyle name="Normal 7 4 2 2 2 3 6" xfId="6512" xr:uid="{00000000-0005-0000-0000-00001B1D0000}"/>
    <cellStyle name="Normal 7 4 2 2 2 3 7" xfId="14592" xr:uid="{00000000-0005-0000-0000-00001B1D0000}"/>
    <cellStyle name="Normal 7 4 2 2 2 4" xfId="2135" xr:uid="{00000000-0005-0000-0000-0000A3120000}"/>
    <cellStyle name="Normal 7 4 2 2 2 4 2" xfId="3785" xr:uid="{00000000-0005-0000-0000-0000A4120000}"/>
    <cellStyle name="Normal 7 4 2 2 2 4 2 2" xfId="10244" xr:uid="{00000000-0005-0000-0000-0000221D0000}"/>
    <cellStyle name="Normal 7 4 2 2 2 4 2 3" xfId="18322" xr:uid="{00000000-0005-0000-0000-0000221D0000}"/>
    <cellStyle name="Normal 7 4 2 2 2 4 3" xfId="5448" xr:uid="{00000000-0005-0000-0000-0000A5120000}"/>
    <cellStyle name="Normal 7 4 2 2 2 4 3 2" xfId="11835" xr:uid="{00000000-0005-0000-0000-0000231D0000}"/>
    <cellStyle name="Normal 7 4 2 2 2 4 3 3" xfId="19913" xr:uid="{00000000-0005-0000-0000-0000231D0000}"/>
    <cellStyle name="Normal 7 4 2 2 2 4 4" xfId="8649" xr:uid="{00000000-0005-0000-0000-0000241D0000}"/>
    <cellStyle name="Normal 7 4 2 2 2 4 4 2" xfId="16727" xr:uid="{00000000-0005-0000-0000-0000241D0000}"/>
    <cellStyle name="Normal 7 4 2 2 2 4 5" xfId="13340" xr:uid="{00000000-0005-0000-0000-0000251D0000}"/>
    <cellStyle name="Normal 7 4 2 2 2 4 5 2" xfId="21377" xr:uid="{00000000-0005-0000-0000-0000251D0000}"/>
    <cellStyle name="Normal 7 4 2 2 2 4 6" xfId="7039" xr:uid="{00000000-0005-0000-0000-0000211D0000}"/>
    <cellStyle name="Normal 7 4 2 2 2 4 7" xfId="15119" xr:uid="{00000000-0005-0000-0000-0000211D0000}"/>
    <cellStyle name="Normal 7 4 2 2 2 5" xfId="2651" xr:uid="{00000000-0005-0000-0000-0000A6120000}"/>
    <cellStyle name="Normal 7 4 2 2 2 5 2" xfId="13335" xr:uid="{00000000-0005-0000-0000-0000271D0000}"/>
    <cellStyle name="Normal 7 4 2 2 2 5 2 2" xfId="21372" xr:uid="{00000000-0005-0000-0000-0000271D0000}"/>
    <cellStyle name="Normal 7 4 2 2 2 5 3" xfId="9145" xr:uid="{00000000-0005-0000-0000-0000261D0000}"/>
    <cellStyle name="Normal 7 4 2 2 2 5 4" xfId="17223" xr:uid="{00000000-0005-0000-0000-0000261D0000}"/>
    <cellStyle name="Normal 7 4 2 2 2 6" xfId="4394" xr:uid="{00000000-0005-0000-0000-0000A7120000}"/>
    <cellStyle name="Normal 7 4 2 2 2 6 2" xfId="10781" xr:uid="{00000000-0005-0000-0000-0000281D0000}"/>
    <cellStyle name="Normal 7 4 2 2 2 6 3" xfId="18859" xr:uid="{00000000-0005-0000-0000-0000281D0000}"/>
    <cellStyle name="Normal 7 4 2 2 2 7" xfId="7595" xr:uid="{00000000-0005-0000-0000-0000291D0000}"/>
    <cellStyle name="Normal 7 4 2 2 2 7 2" xfId="15673" xr:uid="{00000000-0005-0000-0000-0000291D0000}"/>
    <cellStyle name="Normal 7 4 2 2 2 8" xfId="12339" xr:uid="{00000000-0005-0000-0000-00002A1D0000}"/>
    <cellStyle name="Normal 7 4 2 2 2 8 2" xfId="20411" xr:uid="{00000000-0005-0000-0000-00002A1D0000}"/>
    <cellStyle name="Normal 7 4 2 2 2 9" xfId="13729" xr:uid="{00000000-0005-0000-0000-00002B1D0000}"/>
    <cellStyle name="Normal 7 4 2 2 2 9 2" xfId="21726" xr:uid="{00000000-0005-0000-0000-00002B1D0000}"/>
    <cellStyle name="Normal 7 4 2 2 3" xfId="808" xr:uid="{00000000-0005-0000-0000-000028030000}"/>
    <cellStyle name="Normal 7 4 2 2 3 10" xfId="14189" xr:uid="{00000000-0005-0000-0000-00002C1D0000}"/>
    <cellStyle name="Normal 7 4 2 2 3 2" xfId="1732" xr:uid="{00000000-0005-0000-0000-0000A9120000}"/>
    <cellStyle name="Normal 7 4 2 2 3 2 2" xfId="3382" xr:uid="{00000000-0005-0000-0000-0000AA120000}"/>
    <cellStyle name="Normal 7 4 2 2 3 2 2 2" xfId="13342" xr:uid="{00000000-0005-0000-0000-00002F1D0000}"/>
    <cellStyle name="Normal 7 4 2 2 3 2 2 2 2" xfId="21379" xr:uid="{00000000-0005-0000-0000-00002F1D0000}"/>
    <cellStyle name="Normal 7 4 2 2 3 2 2 3" xfId="9841" xr:uid="{00000000-0005-0000-0000-00002E1D0000}"/>
    <cellStyle name="Normal 7 4 2 2 3 2 2 4" xfId="17919" xr:uid="{00000000-0005-0000-0000-00002E1D0000}"/>
    <cellStyle name="Normal 7 4 2 2 3 2 3" xfId="5045" xr:uid="{00000000-0005-0000-0000-0000AB120000}"/>
    <cellStyle name="Normal 7 4 2 2 3 2 3 2" xfId="11432" xr:uid="{00000000-0005-0000-0000-0000301D0000}"/>
    <cellStyle name="Normal 7 4 2 2 3 2 3 3" xfId="19510" xr:uid="{00000000-0005-0000-0000-0000301D0000}"/>
    <cellStyle name="Normal 7 4 2 2 3 2 4" xfId="8246" xr:uid="{00000000-0005-0000-0000-0000311D0000}"/>
    <cellStyle name="Normal 7 4 2 2 3 2 4 2" xfId="16324" xr:uid="{00000000-0005-0000-0000-0000311D0000}"/>
    <cellStyle name="Normal 7 4 2 2 3 2 5" xfId="12608" xr:uid="{00000000-0005-0000-0000-0000321D0000}"/>
    <cellStyle name="Normal 7 4 2 2 3 2 5 2" xfId="20673" xr:uid="{00000000-0005-0000-0000-0000321D0000}"/>
    <cellStyle name="Normal 7 4 2 2 3 2 6" xfId="6636" xr:uid="{00000000-0005-0000-0000-00002D1D0000}"/>
    <cellStyle name="Normal 7 4 2 2 3 2 7" xfId="14716" xr:uid="{00000000-0005-0000-0000-00002D1D0000}"/>
    <cellStyle name="Normal 7 4 2 2 3 3" xfId="2259" xr:uid="{00000000-0005-0000-0000-0000AC120000}"/>
    <cellStyle name="Normal 7 4 2 2 3 3 2" xfId="3909" xr:uid="{00000000-0005-0000-0000-0000AD120000}"/>
    <cellStyle name="Normal 7 4 2 2 3 3 2 2" xfId="10368" xr:uid="{00000000-0005-0000-0000-0000341D0000}"/>
    <cellStyle name="Normal 7 4 2 2 3 3 2 3" xfId="18446" xr:uid="{00000000-0005-0000-0000-0000341D0000}"/>
    <cellStyle name="Normal 7 4 2 2 3 3 3" xfId="5572" xr:uid="{00000000-0005-0000-0000-0000AE120000}"/>
    <cellStyle name="Normal 7 4 2 2 3 3 3 2" xfId="11959" xr:uid="{00000000-0005-0000-0000-0000351D0000}"/>
    <cellStyle name="Normal 7 4 2 2 3 3 3 3" xfId="20037" xr:uid="{00000000-0005-0000-0000-0000351D0000}"/>
    <cellStyle name="Normal 7 4 2 2 3 3 4" xfId="8773" xr:uid="{00000000-0005-0000-0000-0000361D0000}"/>
    <cellStyle name="Normal 7 4 2 2 3 3 4 2" xfId="16851" xr:uid="{00000000-0005-0000-0000-0000361D0000}"/>
    <cellStyle name="Normal 7 4 2 2 3 3 5" xfId="13343" xr:uid="{00000000-0005-0000-0000-0000371D0000}"/>
    <cellStyle name="Normal 7 4 2 2 3 3 5 2" xfId="21380" xr:uid="{00000000-0005-0000-0000-0000371D0000}"/>
    <cellStyle name="Normal 7 4 2 2 3 3 6" xfId="7163" xr:uid="{00000000-0005-0000-0000-0000331D0000}"/>
    <cellStyle name="Normal 7 4 2 2 3 3 7" xfId="15243" xr:uid="{00000000-0005-0000-0000-0000331D0000}"/>
    <cellStyle name="Normal 7 4 2 2 3 4" xfId="2652" xr:uid="{00000000-0005-0000-0000-0000AF120000}"/>
    <cellStyle name="Normal 7 4 2 2 3 4 2" xfId="13341" xr:uid="{00000000-0005-0000-0000-0000391D0000}"/>
    <cellStyle name="Normal 7 4 2 2 3 4 2 2" xfId="21378" xr:uid="{00000000-0005-0000-0000-0000391D0000}"/>
    <cellStyle name="Normal 7 4 2 2 3 4 3" xfId="9146" xr:uid="{00000000-0005-0000-0000-0000381D0000}"/>
    <cellStyle name="Normal 7 4 2 2 3 4 4" xfId="17224" xr:uid="{00000000-0005-0000-0000-0000381D0000}"/>
    <cellStyle name="Normal 7 4 2 2 3 5" xfId="4518" xr:uid="{00000000-0005-0000-0000-0000B0120000}"/>
    <cellStyle name="Normal 7 4 2 2 3 5 2" xfId="10905" xr:uid="{00000000-0005-0000-0000-00003A1D0000}"/>
    <cellStyle name="Normal 7 4 2 2 3 5 3" xfId="18983" xr:uid="{00000000-0005-0000-0000-00003A1D0000}"/>
    <cellStyle name="Normal 7 4 2 2 3 6" xfId="7719" xr:uid="{00000000-0005-0000-0000-00003B1D0000}"/>
    <cellStyle name="Normal 7 4 2 2 3 6 2" xfId="15797" xr:uid="{00000000-0005-0000-0000-00003B1D0000}"/>
    <cellStyle name="Normal 7 4 2 2 3 7" xfId="12340" xr:uid="{00000000-0005-0000-0000-00003C1D0000}"/>
    <cellStyle name="Normal 7 4 2 2 3 7 2" xfId="20412" xr:uid="{00000000-0005-0000-0000-00003C1D0000}"/>
    <cellStyle name="Normal 7 4 2 2 3 8" xfId="13730" xr:uid="{00000000-0005-0000-0000-00003D1D0000}"/>
    <cellStyle name="Normal 7 4 2 2 3 8 2" xfId="21727" xr:uid="{00000000-0005-0000-0000-00003D1D0000}"/>
    <cellStyle name="Normal 7 4 2 2 3 9" xfId="6109" xr:uid="{00000000-0005-0000-0000-00002C1D0000}"/>
    <cellStyle name="Normal 7 4 2 2 4" xfId="1486" xr:uid="{00000000-0005-0000-0000-0000B1120000}"/>
    <cellStyle name="Normal 7 4 2 2 4 2" xfId="3135" xr:uid="{00000000-0005-0000-0000-0000B2120000}"/>
    <cellStyle name="Normal 7 4 2 2 4 2 2" xfId="13344" xr:uid="{00000000-0005-0000-0000-0000401D0000}"/>
    <cellStyle name="Normal 7 4 2 2 4 2 2 2" xfId="21381" xr:uid="{00000000-0005-0000-0000-0000401D0000}"/>
    <cellStyle name="Normal 7 4 2 2 4 2 3" xfId="9594" xr:uid="{00000000-0005-0000-0000-00003F1D0000}"/>
    <cellStyle name="Normal 7 4 2 2 4 2 4" xfId="17672" xr:uid="{00000000-0005-0000-0000-00003F1D0000}"/>
    <cellStyle name="Normal 7 4 2 2 4 3" xfId="4798" xr:uid="{00000000-0005-0000-0000-0000B3120000}"/>
    <cellStyle name="Normal 7 4 2 2 4 3 2" xfId="11185" xr:uid="{00000000-0005-0000-0000-0000411D0000}"/>
    <cellStyle name="Normal 7 4 2 2 4 3 3" xfId="19263" xr:uid="{00000000-0005-0000-0000-0000411D0000}"/>
    <cellStyle name="Normal 7 4 2 2 4 4" xfId="7999" xr:uid="{00000000-0005-0000-0000-0000421D0000}"/>
    <cellStyle name="Normal 7 4 2 2 4 4 2" xfId="16077" xr:uid="{00000000-0005-0000-0000-0000421D0000}"/>
    <cellStyle name="Normal 7 4 2 2 4 5" xfId="12605" xr:uid="{00000000-0005-0000-0000-0000431D0000}"/>
    <cellStyle name="Normal 7 4 2 2 4 5 2" xfId="20670" xr:uid="{00000000-0005-0000-0000-0000431D0000}"/>
    <cellStyle name="Normal 7 4 2 2 4 6" xfId="6389" xr:uid="{00000000-0005-0000-0000-00003E1D0000}"/>
    <cellStyle name="Normal 7 4 2 2 4 7" xfId="14469" xr:uid="{00000000-0005-0000-0000-00003E1D0000}"/>
    <cellStyle name="Normal 7 4 2 2 5" xfId="2012" xr:uid="{00000000-0005-0000-0000-0000B4120000}"/>
    <cellStyle name="Normal 7 4 2 2 5 2" xfId="3662" xr:uid="{00000000-0005-0000-0000-0000B5120000}"/>
    <cellStyle name="Normal 7 4 2 2 5 2 2" xfId="10121" xr:uid="{00000000-0005-0000-0000-0000451D0000}"/>
    <cellStyle name="Normal 7 4 2 2 5 2 3" xfId="18199" xr:uid="{00000000-0005-0000-0000-0000451D0000}"/>
    <cellStyle name="Normal 7 4 2 2 5 3" xfId="5325" xr:uid="{00000000-0005-0000-0000-0000B6120000}"/>
    <cellStyle name="Normal 7 4 2 2 5 3 2" xfId="11712" xr:uid="{00000000-0005-0000-0000-0000461D0000}"/>
    <cellStyle name="Normal 7 4 2 2 5 3 3" xfId="19790" xr:uid="{00000000-0005-0000-0000-0000461D0000}"/>
    <cellStyle name="Normal 7 4 2 2 5 4" xfId="8526" xr:uid="{00000000-0005-0000-0000-0000471D0000}"/>
    <cellStyle name="Normal 7 4 2 2 5 4 2" xfId="16604" xr:uid="{00000000-0005-0000-0000-0000471D0000}"/>
    <cellStyle name="Normal 7 4 2 2 5 5" xfId="13345" xr:uid="{00000000-0005-0000-0000-0000481D0000}"/>
    <cellStyle name="Normal 7 4 2 2 5 5 2" xfId="21382" xr:uid="{00000000-0005-0000-0000-0000481D0000}"/>
    <cellStyle name="Normal 7 4 2 2 5 6" xfId="6916" xr:uid="{00000000-0005-0000-0000-0000441D0000}"/>
    <cellStyle name="Normal 7 4 2 2 5 7" xfId="14996" xr:uid="{00000000-0005-0000-0000-0000441D0000}"/>
    <cellStyle name="Normal 7 4 2 2 6" xfId="2650" xr:uid="{00000000-0005-0000-0000-0000B7120000}"/>
    <cellStyle name="Normal 7 4 2 2 6 2" xfId="12816" xr:uid="{00000000-0005-0000-0000-00004A1D0000}"/>
    <cellStyle name="Normal 7 4 2 2 6 2 2" xfId="20855" xr:uid="{00000000-0005-0000-0000-00004A1D0000}"/>
    <cellStyle name="Normal 7 4 2 2 6 3" xfId="9144" xr:uid="{00000000-0005-0000-0000-0000491D0000}"/>
    <cellStyle name="Normal 7 4 2 2 6 4" xfId="17222" xr:uid="{00000000-0005-0000-0000-0000491D0000}"/>
    <cellStyle name="Normal 7 4 2 2 7" xfId="4271" xr:uid="{00000000-0005-0000-0000-0000B8120000}"/>
    <cellStyle name="Normal 7 4 2 2 7 2" xfId="10658" xr:uid="{00000000-0005-0000-0000-00004B1D0000}"/>
    <cellStyle name="Normal 7 4 2 2 7 3" xfId="18736" xr:uid="{00000000-0005-0000-0000-00004B1D0000}"/>
    <cellStyle name="Normal 7 4 2 2 8" xfId="7472" xr:uid="{00000000-0005-0000-0000-00004C1D0000}"/>
    <cellStyle name="Normal 7 4 2 2 8 2" xfId="15550" xr:uid="{00000000-0005-0000-0000-00004C1D0000}"/>
    <cellStyle name="Normal 7 4 2 2 9" xfId="12338" xr:uid="{00000000-0005-0000-0000-00004D1D0000}"/>
    <cellStyle name="Normal 7 4 2 2 9 2" xfId="20410" xr:uid="{00000000-0005-0000-0000-00004D1D0000}"/>
    <cellStyle name="Normal 7 4 2 20" xfId="13941" xr:uid="{00000000-0005-0000-0000-0000EA1C0000}"/>
    <cellStyle name="Normal 7 4 2 3" xfId="809" xr:uid="{00000000-0005-0000-0000-000029030000}"/>
    <cellStyle name="Normal 7 4 2 3 10" xfId="13731" xr:uid="{00000000-0005-0000-0000-00004F1D0000}"/>
    <cellStyle name="Normal 7 4 2 3 10 2" xfId="21728" xr:uid="{00000000-0005-0000-0000-00004F1D0000}"/>
    <cellStyle name="Normal 7 4 2 3 11" xfId="5863" xr:uid="{00000000-0005-0000-0000-00004E1D0000}"/>
    <cellStyle name="Normal 7 4 2 3 12" xfId="13943" xr:uid="{00000000-0005-0000-0000-00004E1D0000}"/>
    <cellStyle name="Normal 7 4 2 3 2" xfId="810" xr:uid="{00000000-0005-0000-0000-00002A030000}"/>
    <cellStyle name="Normal 7 4 2 3 2 10" xfId="5971" xr:uid="{00000000-0005-0000-0000-0000501D0000}"/>
    <cellStyle name="Normal 7 4 2 3 2 11" xfId="14051" xr:uid="{00000000-0005-0000-0000-0000501D0000}"/>
    <cellStyle name="Normal 7 4 2 3 2 2" xfId="1197" xr:uid="{00000000-0005-0000-0000-0000BB120000}"/>
    <cellStyle name="Normal 7 4 2 3 2 2 2" xfId="1855" xr:uid="{00000000-0005-0000-0000-0000BC120000}"/>
    <cellStyle name="Normal 7 4 2 3 2 2 2 2" xfId="3505" xr:uid="{00000000-0005-0000-0000-0000BD120000}"/>
    <cellStyle name="Normal 7 4 2 3 2 2 2 2 2" xfId="9964" xr:uid="{00000000-0005-0000-0000-0000531D0000}"/>
    <cellStyle name="Normal 7 4 2 3 2 2 2 2 3" xfId="18042" xr:uid="{00000000-0005-0000-0000-0000531D0000}"/>
    <cellStyle name="Normal 7 4 2 3 2 2 2 3" xfId="5168" xr:uid="{00000000-0005-0000-0000-0000BE120000}"/>
    <cellStyle name="Normal 7 4 2 3 2 2 2 3 2" xfId="11555" xr:uid="{00000000-0005-0000-0000-0000541D0000}"/>
    <cellStyle name="Normal 7 4 2 3 2 2 2 3 3" xfId="19633" xr:uid="{00000000-0005-0000-0000-0000541D0000}"/>
    <cellStyle name="Normal 7 4 2 3 2 2 2 4" xfId="8369" xr:uid="{00000000-0005-0000-0000-0000551D0000}"/>
    <cellStyle name="Normal 7 4 2 3 2 2 2 4 2" xfId="16447" xr:uid="{00000000-0005-0000-0000-0000551D0000}"/>
    <cellStyle name="Normal 7 4 2 3 2 2 2 5" xfId="13347" xr:uid="{00000000-0005-0000-0000-0000561D0000}"/>
    <cellStyle name="Normal 7 4 2 3 2 2 2 5 2" xfId="21384" xr:uid="{00000000-0005-0000-0000-0000561D0000}"/>
    <cellStyle name="Normal 7 4 2 3 2 2 2 6" xfId="6759" xr:uid="{00000000-0005-0000-0000-0000521D0000}"/>
    <cellStyle name="Normal 7 4 2 3 2 2 2 7" xfId="14839" xr:uid="{00000000-0005-0000-0000-0000521D0000}"/>
    <cellStyle name="Normal 7 4 2 3 2 2 3" xfId="2382" xr:uid="{00000000-0005-0000-0000-0000BF120000}"/>
    <cellStyle name="Normal 7 4 2 3 2 2 3 2" xfId="4032" xr:uid="{00000000-0005-0000-0000-0000C0120000}"/>
    <cellStyle name="Normal 7 4 2 3 2 2 3 2 2" xfId="10491" xr:uid="{00000000-0005-0000-0000-0000581D0000}"/>
    <cellStyle name="Normal 7 4 2 3 2 2 3 2 3" xfId="18569" xr:uid="{00000000-0005-0000-0000-0000581D0000}"/>
    <cellStyle name="Normal 7 4 2 3 2 2 3 3" xfId="5695" xr:uid="{00000000-0005-0000-0000-0000C1120000}"/>
    <cellStyle name="Normal 7 4 2 3 2 2 3 3 2" xfId="12082" xr:uid="{00000000-0005-0000-0000-0000591D0000}"/>
    <cellStyle name="Normal 7 4 2 3 2 2 3 3 3" xfId="20160" xr:uid="{00000000-0005-0000-0000-0000591D0000}"/>
    <cellStyle name="Normal 7 4 2 3 2 2 3 4" xfId="8896" xr:uid="{00000000-0005-0000-0000-00005A1D0000}"/>
    <cellStyle name="Normal 7 4 2 3 2 2 3 4 2" xfId="16974" xr:uid="{00000000-0005-0000-0000-00005A1D0000}"/>
    <cellStyle name="Normal 7 4 2 3 2 2 3 5" xfId="7286" xr:uid="{00000000-0005-0000-0000-0000571D0000}"/>
    <cellStyle name="Normal 7 4 2 3 2 2 3 6" xfId="15366" xr:uid="{00000000-0005-0000-0000-0000571D0000}"/>
    <cellStyle name="Normal 7 4 2 3 2 2 4" xfId="2948" xr:uid="{00000000-0005-0000-0000-0000C2120000}"/>
    <cellStyle name="Normal 7 4 2 3 2 2 4 2" xfId="9437" xr:uid="{00000000-0005-0000-0000-00005B1D0000}"/>
    <cellStyle name="Normal 7 4 2 3 2 2 4 3" xfId="17515" xr:uid="{00000000-0005-0000-0000-00005B1D0000}"/>
    <cellStyle name="Normal 7 4 2 3 2 2 5" xfId="4641" xr:uid="{00000000-0005-0000-0000-0000C3120000}"/>
    <cellStyle name="Normal 7 4 2 3 2 2 5 2" xfId="11028" xr:uid="{00000000-0005-0000-0000-00005C1D0000}"/>
    <cellStyle name="Normal 7 4 2 3 2 2 5 3" xfId="19106" xr:uid="{00000000-0005-0000-0000-00005C1D0000}"/>
    <cellStyle name="Normal 7 4 2 3 2 2 6" xfId="7842" xr:uid="{00000000-0005-0000-0000-00005D1D0000}"/>
    <cellStyle name="Normal 7 4 2 3 2 2 6 2" xfId="15920" xr:uid="{00000000-0005-0000-0000-00005D1D0000}"/>
    <cellStyle name="Normal 7 4 2 3 2 2 7" xfId="12610" xr:uid="{00000000-0005-0000-0000-00005E1D0000}"/>
    <cellStyle name="Normal 7 4 2 3 2 2 7 2" xfId="20675" xr:uid="{00000000-0005-0000-0000-00005E1D0000}"/>
    <cellStyle name="Normal 7 4 2 3 2 2 8" xfId="6232" xr:uid="{00000000-0005-0000-0000-0000511D0000}"/>
    <cellStyle name="Normal 7 4 2 3 2 2 9" xfId="14312" xr:uid="{00000000-0005-0000-0000-0000511D0000}"/>
    <cellStyle name="Normal 7 4 2 3 2 3" xfId="1595" xr:uid="{00000000-0005-0000-0000-0000C4120000}"/>
    <cellStyle name="Normal 7 4 2 3 2 3 2" xfId="3244" xr:uid="{00000000-0005-0000-0000-0000C5120000}"/>
    <cellStyle name="Normal 7 4 2 3 2 3 2 2" xfId="9703" xr:uid="{00000000-0005-0000-0000-0000601D0000}"/>
    <cellStyle name="Normal 7 4 2 3 2 3 2 3" xfId="17781" xr:uid="{00000000-0005-0000-0000-0000601D0000}"/>
    <cellStyle name="Normal 7 4 2 3 2 3 3" xfId="4907" xr:uid="{00000000-0005-0000-0000-0000C6120000}"/>
    <cellStyle name="Normal 7 4 2 3 2 3 3 2" xfId="11294" xr:uid="{00000000-0005-0000-0000-0000611D0000}"/>
    <cellStyle name="Normal 7 4 2 3 2 3 3 3" xfId="19372" xr:uid="{00000000-0005-0000-0000-0000611D0000}"/>
    <cellStyle name="Normal 7 4 2 3 2 3 4" xfId="8108" xr:uid="{00000000-0005-0000-0000-0000621D0000}"/>
    <cellStyle name="Normal 7 4 2 3 2 3 4 2" xfId="16186" xr:uid="{00000000-0005-0000-0000-0000621D0000}"/>
    <cellStyle name="Normal 7 4 2 3 2 3 5" xfId="13348" xr:uid="{00000000-0005-0000-0000-0000631D0000}"/>
    <cellStyle name="Normal 7 4 2 3 2 3 5 2" xfId="21385" xr:uid="{00000000-0005-0000-0000-0000631D0000}"/>
    <cellStyle name="Normal 7 4 2 3 2 3 6" xfId="6498" xr:uid="{00000000-0005-0000-0000-00005F1D0000}"/>
    <cellStyle name="Normal 7 4 2 3 2 3 7" xfId="14578" xr:uid="{00000000-0005-0000-0000-00005F1D0000}"/>
    <cellStyle name="Normal 7 4 2 3 2 4" xfId="2121" xr:uid="{00000000-0005-0000-0000-0000C7120000}"/>
    <cellStyle name="Normal 7 4 2 3 2 4 2" xfId="3771" xr:uid="{00000000-0005-0000-0000-0000C8120000}"/>
    <cellStyle name="Normal 7 4 2 3 2 4 2 2" xfId="10230" xr:uid="{00000000-0005-0000-0000-0000651D0000}"/>
    <cellStyle name="Normal 7 4 2 3 2 4 2 3" xfId="18308" xr:uid="{00000000-0005-0000-0000-0000651D0000}"/>
    <cellStyle name="Normal 7 4 2 3 2 4 3" xfId="5434" xr:uid="{00000000-0005-0000-0000-0000C9120000}"/>
    <cellStyle name="Normal 7 4 2 3 2 4 3 2" xfId="11821" xr:uid="{00000000-0005-0000-0000-0000661D0000}"/>
    <cellStyle name="Normal 7 4 2 3 2 4 3 3" xfId="19899" xr:uid="{00000000-0005-0000-0000-0000661D0000}"/>
    <cellStyle name="Normal 7 4 2 3 2 4 4" xfId="8635" xr:uid="{00000000-0005-0000-0000-0000671D0000}"/>
    <cellStyle name="Normal 7 4 2 3 2 4 4 2" xfId="16713" xr:uid="{00000000-0005-0000-0000-0000671D0000}"/>
    <cellStyle name="Normal 7 4 2 3 2 4 5" xfId="13346" xr:uid="{00000000-0005-0000-0000-0000681D0000}"/>
    <cellStyle name="Normal 7 4 2 3 2 4 5 2" xfId="21383" xr:uid="{00000000-0005-0000-0000-0000681D0000}"/>
    <cellStyle name="Normal 7 4 2 3 2 4 6" xfId="7025" xr:uid="{00000000-0005-0000-0000-0000641D0000}"/>
    <cellStyle name="Normal 7 4 2 3 2 4 7" xfId="15105" xr:uid="{00000000-0005-0000-0000-0000641D0000}"/>
    <cellStyle name="Normal 7 4 2 3 2 5" xfId="2654" xr:uid="{00000000-0005-0000-0000-0000CA120000}"/>
    <cellStyle name="Normal 7 4 2 3 2 5 2" xfId="9148" xr:uid="{00000000-0005-0000-0000-0000691D0000}"/>
    <cellStyle name="Normal 7 4 2 3 2 5 3" xfId="17226" xr:uid="{00000000-0005-0000-0000-0000691D0000}"/>
    <cellStyle name="Normal 7 4 2 3 2 6" xfId="4380" xr:uid="{00000000-0005-0000-0000-0000CB120000}"/>
    <cellStyle name="Normal 7 4 2 3 2 6 2" xfId="10767" xr:uid="{00000000-0005-0000-0000-00006A1D0000}"/>
    <cellStyle name="Normal 7 4 2 3 2 6 3" xfId="18845" xr:uid="{00000000-0005-0000-0000-00006A1D0000}"/>
    <cellStyle name="Normal 7 4 2 3 2 7" xfId="7581" xr:uid="{00000000-0005-0000-0000-00006B1D0000}"/>
    <cellStyle name="Normal 7 4 2 3 2 7 2" xfId="15659" xr:uid="{00000000-0005-0000-0000-00006B1D0000}"/>
    <cellStyle name="Normal 7 4 2 3 2 8" xfId="12342" xr:uid="{00000000-0005-0000-0000-00006C1D0000}"/>
    <cellStyle name="Normal 7 4 2 3 2 8 2" xfId="20414" xr:uid="{00000000-0005-0000-0000-00006C1D0000}"/>
    <cellStyle name="Normal 7 4 2 3 2 9" xfId="13732" xr:uid="{00000000-0005-0000-0000-00006D1D0000}"/>
    <cellStyle name="Normal 7 4 2 3 2 9 2" xfId="21729" xr:uid="{00000000-0005-0000-0000-00006D1D0000}"/>
    <cellStyle name="Normal 7 4 2 3 3" xfId="1080" xr:uid="{00000000-0005-0000-0000-0000CC120000}"/>
    <cellStyle name="Normal 7 4 2 3 3 2" xfId="1733" xr:uid="{00000000-0005-0000-0000-0000CD120000}"/>
    <cellStyle name="Normal 7 4 2 3 3 2 2" xfId="3383" xr:uid="{00000000-0005-0000-0000-0000CE120000}"/>
    <cellStyle name="Normal 7 4 2 3 3 2 2 2" xfId="13350" xr:uid="{00000000-0005-0000-0000-0000711D0000}"/>
    <cellStyle name="Normal 7 4 2 3 3 2 2 2 2" xfId="21387" xr:uid="{00000000-0005-0000-0000-0000711D0000}"/>
    <cellStyle name="Normal 7 4 2 3 3 2 2 3" xfId="9842" xr:uid="{00000000-0005-0000-0000-0000701D0000}"/>
    <cellStyle name="Normal 7 4 2 3 3 2 2 4" xfId="17920" xr:uid="{00000000-0005-0000-0000-0000701D0000}"/>
    <cellStyle name="Normal 7 4 2 3 3 2 3" xfId="5046" xr:uid="{00000000-0005-0000-0000-0000CF120000}"/>
    <cellStyle name="Normal 7 4 2 3 3 2 3 2" xfId="11433" xr:uid="{00000000-0005-0000-0000-0000721D0000}"/>
    <cellStyle name="Normal 7 4 2 3 3 2 3 3" xfId="19511" xr:uid="{00000000-0005-0000-0000-0000721D0000}"/>
    <cellStyle name="Normal 7 4 2 3 3 2 4" xfId="8247" xr:uid="{00000000-0005-0000-0000-0000731D0000}"/>
    <cellStyle name="Normal 7 4 2 3 3 2 4 2" xfId="16325" xr:uid="{00000000-0005-0000-0000-0000731D0000}"/>
    <cellStyle name="Normal 7 4 2 3 3 2 5" xfId="12611" xr:uid="{00000000-0005-0000-0000-0000741D0000}"/>
    <cellStyle name="Normal 7 4 2 3 3 2 5 2" xfId="20676" xr:uid="{00000000-0005-0000-0000-0000741D0000}"/>
    <cellStyle name="Normal 7 4 2 3 3 2 6" xfId="6637" xr:uid="{00000000-0005-0000-0000-00006F1D0000}"/>
    <cellStyle name="Normal 7 4 2 3 3 2 7" xfId="14717" xr:uid="{00000000-0005-0000-0000-00006F1D0000}"/>
    <cellStyle name="Normal 7 4 2 3 3 3" xfId="2260" xr:uid="{00000000-0005-0000-0000-0000D0120000}"/>
    <cellStyle name="Normal 7 4 2 3 3 3 2" xfId="3910" xr:uid="{00000000-0005-0000-0000-0000D1120000}"/>
    <cellStyle name="Normal 7 4 2 3 3 3 2 2" xfId="10369" xr:uid="{00000000-0005-0000-0000-0000761D0000}"/>
    <cellStyle name="Normal 7 4 2 3 3 3 2 3" xfId="18447" xr:uid="{00000000-0005-0000-0000-0000761D0000}"/>
    <cellStyle name="Normal 7 4 2 3 3 3 3" xfId="5573" xr:uid="{00000000-0005-0000-0000-0000D2120000}"/>
    <cellStyle name="Normal 7 4 2 3 3 3 3 2" xfId="11960" xr:uid="{00000000-0005-0000-0000-0000771D0000}"/>
    <cellStyle name="Normal 7 4 2 3 3 3 3 3" xfId="20038" xr:uid="{00000000-0005-0000-0000-0000771D0000}"/>
    <cellStyle name="Normal 7 4 2 3 3 3 4" xfId="8774" xr:uid="{00000000-0005-0000-0000-0000781D0000}"/>
    <cellStyle name="Normal 7 4 2 3 3 3 4 2" xfId="16852" xr:uid="{00000000-0005-0000-0000-0000781D0000}"/>
    <cellStyle name="Normal 7 4 2 3 3 3 5" xfId="13351" xr:uid="{00000000-0005-0000-0000-0000791D0000}"/>
    <cellStyle name="Normal 7 4 2 3 3 3 5 2" xfId="21388" xr:uid="{00000000-0005-0000-0000-0000791D0000}"/>
    <cellStyle name="Normal 7 4 2 3 3 3 6" xfId="7164" xr:uid="{00000000-0005-0000-0000-0000751D0000}"/>
    <cellStyle name="Normal 7 4 2 3 3 3 7" xfId="15244" xr:uid="{00000000-0005-0000-0000-0000751D0000}"/>
    <cellStyle name="Normal 7 4 2 3 3 4" xfId="2831" xr:uid="{00000000-0005-0000-0000-0000D3120000}"/>
    <cellStyle name="Normal 7 4 2 3 3 4 2" xfId="13349" xr:uid="{00000000-0005-0000-0000-00007B1D0000}"/>
    <cellStyle name="Normal 7 4 2 3 3 4 2 2" xfId="21386" xr:uid="{00000000-0005-0000-0000-00007B1D0000}"/>
    <cellStyle name="Normal 7 4 2 3 3 4 3" xfId="9320" xr:uid="{00000000-0005-0000-0000-00007A1D0000}"/>
    <cellStyle name="Normal 7 4 2 3 3 4 4" xfId="17398" xr:uid="{00000000-0005-0000-0000-00007A1D0000}"/>
    <cellStyle name="Normal 7 4 2 3 3 5" xfId="4519" xr:uid="{00000000-0005-0000-0000-0000D4120000}"/>
    <cellStyle name="Normal 7 4 2 3 3 5 2" xfId="10906" xr:uid="{00000000-0005-0000-0000-00007C1D0000}"/>
    <cellStyle name="Normal 7 4 2 3 3 5 3" xfId="18984" xr:uid="{00000000-0005-0000-0000-00007C1D0000}"/>
    <cellStyle name="Normal 7 4 2 3 3 6" xfId="7720" xr:uid="{00000000-0005-0000-0000-00007D1D0000}"/>
    <cellStyle name="Normal 7 4 2 3 3 6 2" xfId="15798" xr:uid="{00000000-0005-0000-0000-00007D1D0000}"/>
    <cellStyle name="Normal 7 4 2 3 3 7" xfId="12405" xr:uid="{00000000-0005-0000-0000-00007E1D0000}"/>
    <cellStyle name="Normal 7 4 2 3 3 7 2" xfId="20476" xr:uid="{00000000-0005-0000-0000-00007E1D0000}"/>
    <cellStyle name="Normal 7 4 2 3 3 8" xfId="6110" xr:uid="{00000000-0005-0000-0000-00006E1D0000}"/>
    <cellStyle name="Normal 7 4 2 3 3 9" xfId="14190" xr:uid="{00000000-0005-0000-0000-00006E1D0000}"/>
    <cellStyle name="Normal 7 4 2 3 4" xfId="1487" xr:uid="{00000000-0005-0000-0000-0000D5120000}"/>
    <cellStyle name="Normal 7 4 2 3 4 2" xfId="3136" xr:uid="{00000000-0005-0000-0000-0000D6120000}"/>
    <cellStyle name="Normal 7 4 2 3 4 2 2" xfId="13352" xr:uid="{00000000-0005-0000-0000-0000811D0000}"/>
    <cellStyle name="Normal 7 4 2 3 4 2 2 2" xfId="21389" xr:uid="{00000000-0005-0000-0000-0000811D0000}"/>
    <cellStyle name="Normal 7 4 2 3 4 2 3" xfId="9595" xr:uid="{00000000-0005-0000-0000-0000801D0000}"/>
    <cellStyle name="Normal 7 4 2 3 4 2 4" xfId="17673" xr:uid="{00000000-0005-0000-0000-0000801D0000}"/>
    <cellStyle name="Normal 7 4 2 3 4 3" xfId="4799" xr:uid="{00000000-0005-0000-0000-0000D7120000}"/>
    <cellStyle name="Normal 7 4 2 3 4 3 2" xfId="11186" xr:uid="{00000000-0005-0000-0000-0000821D0000}"/>
    <cellStyle name="Normal 7 4 2 3 4 3 3" xfId="19264" xr:uid="{00000000-0005-0000-0000-0000821D0000}"/>
    <cellStyle name="Normal 7 4 2 3 4 4" xfId="8000" xr:uid="{00000000-0005-0000-0000-0000831D0000}"/>
    <cellStyle name="Normal 7 4 2 3 4 4 2" xfId="16078" xr:uid="{00000000-0005-0000-0000-0000831D0000}"/>
    <cellStyle name="Normal 7 4 2 3 4 5" xfId="12609" xr:uid="{00000000-0005-0000-0000-0000841D0000}"/>
    <cellStyle name="Normal 7 4 2 3 4 5 2" xfId="20674" xr:uid="{00000000-0005-0000-0000-0000841D0000}"/>
    <cellStyle name="Normal 7 4 2 3 4 6" xfId="6390" xr:uid="{00000000-0005-0000-0000-00007F1D0000}"/>
    <cellStyle name="Normal 7 4 2 3 4 7" xfId="14470" xr:uid="{00000000-0005-0000-0000-00007F1D0000}"/>
    <cellStyle name="Normal 7 4 2 3 5" xfId="2013" xr:uid="{00000000-0005-0000-0000-0000D8120000}"/>
    <cellStyle name="Normal 7 4 2 3 5 2" xfId="3663" xr:uid="{00000000-0005-0000-0000-0000D9120000}"/>
    <cellStyle name="Normal 7 4 2 3 5 2 2" xfId="10122" xr:uid="{00000000-0005-0000-0000-0000861D0000}"/>
    <cellStyle name="Normal 7 4 2 3 5 2 3" xfId="18200" xr:uid="{00000000-0005-0000-0000-0000861D0000}"/>
    <cellStyle name="Normal 7 4 2 3 5 3" xfId="5326" xr:uid="{00000000-0005-0000-0000-0000DA120000}"/>
    <cellStyle name="Normal 7 4 2 3 5 3 2" xfId="11713" xr:uid="{00000000-0005-0000-0000-0000871D0000}"/>
    <cellStyle name="Normal 7 4 2 3 5 3 3" xfId="19791" xr:uid="{00000000-0005-0000-0000-0000871D0000}"/>
    <cellStyle name="Normal 7 4 2 3 5 4" xfId="8527" xr:uid="{00000000-0005-0000-0000-0000881D0000}"/>
    <cellStyle name="Normal 7 4 2 3 5 4 2" xfId="16605" xr:uid="{00000000-0005-0000-0000-0000881D0000}"/>
    <cellStyle name="Normal 7 4 2 3 5 5" xfId="13353" xr:uid="{00000000-0005-0000-0000-0000891D0000}"/>
    <cellStyle name="Normal 7 4 2 3 5 5 2" xfId="21390" xr:uid="{00000000-0005-0000-0000-0000891D0000}"/>
    <cellStyle name="Normal 7 4 2 3 5 6" xfId="6917" xr:uid="{00000000-0005-0000-0000-0000851D0000}"/>
    <cellStyle name="Normal 7 4 2 3 5 7" xfId="14997" xr:uid="{00000000-0005-0000-0000-0000851D0000}"/>
    <cellStyle name="Normal 7 4 2 3 6" xfId="2653" xr:uid="{00000000-0005-0000-0000-0000DB120000}"/>
    <cellStyle name="Normal 7 4 2 3 6 2" xfId="12817" xr:uid="{00000000-0005-0000-0000-00008B1D0000}"/>
    <cellStyle name="Normal 7 4 2 3 6 2 2" xfId="20856" xr:uid="{00000000-0005-0000-0000-00008B1D0000}"/>
    <cellStyle name="Normal 7 4 2 3 6 3" xfId="9147" xr:uid="{00000000-0005-0000-0000-00008A1D0000}"/>
    <cellStyle name="Normal 7 4 2 3 6 4" xfId="17225" xr:uid="{00000000-0005-0000-0000-00008A1D0000}"/>
    <cellStyle name="Normal 7 4 2 3 7" xfId="4272" xr:uid="{00000000-0005-0000-0000-0000DC120000}"/>
    <cellStyle name="Normal 7 4 2 3 7 2" xfId="10659" xr:uid="{00000000-0005-0000-0000-00008C1D0000}"/>
    <cellStyle name="Normal 7 4 2 3 7 3" xfId="18737" xr:uid="{00000000-0005-0000-0000-00008C1D0000}"/>
    <cellStyle name="Normal 7 4 2 3 8" xfId="7473" xr:uid="{00000000-0005-0000-0000-00008D1D0000}"/>
    <cellStyle name="Normal 7 4 2 3 8 2" xfId="15551" xr:uid="{00000000-0005-0000-0000-00008D1D0000}"/>
    <cellStyle name="Normal 7 4 2 3 9" xfId="12341" xr:uid="{00000000-0005-0000-0000-00008E1D0000}"/>
    <cellStyle name="Normal 7 4 2 3 9 2" xfId="20413" xr:uid="{00000000-0005-0000-0000-00008E1D0000}"/>
    <cellStyle name="Normal 7 4 2 4" xfId="811" xr:uid="{00000000-0005-0000-0000-00002B030000}"/>
    <cellStyle name="Normal 7 4 2 4 10" xfId="13733" xr:uid="{00000000-0005-0000-0000-0000901D0000}"/>
    <cellStyle name="Normal 7 4 2 4 10 2" xfId="21730" xr:uid="{00000000-0005-0000-0000-0000901D0000}"/>
    <cellStyle name="Normal 7 4 2 4 11" xfId="5864" xr:uid="{00000000-0005-0000-0000-00008F1D0000}"/>
    <cellStyle name="Normal 7 4 2 4 12" xfId="13944" xr:uid="{00000000-0005-0000-0000-00008F1D0000}"/>
    <cellStyle name="Normal 7 4 2 4 2" xfId="812" xr:uid="{00000000-0005-0000-0000-00002C030000}"/>
    <cellStyle name="Normal 7 4 2 4 2 10" xfId="5952" xr:uid="{00000000-0005-0000-0000-0000911D0000}"/>
    <cellStyle name="Normal 7 4 2 4 2 11" xfId="14032" xr:uid="{00000000-0005-0000-0000-0000911D0000}"/>
    <cellStyle name="Normal 7 4 2 4 2 2" xfId="1198" xr:uid="{00000000-0005-0000-0000-0000DF120000}"/>
    <cellStyle name="Normal 7 4 2 4 2 2 2" xfId="1856" xr:uid="{00000000-0005-0000-0000-0000E0120000}"/>
    <cellStyle name="Normal 7 4 2 4 2 2 2 2" xfId="3506" xr:uid="{00000000-0005-0000-0000-0000E1120000}"/>
    <cellStyle name="Normal 7 4 2 4 2 2 2 2 2" xfId="9965" xr:uid="{00000000-0005-0000-0000-0000941D0000}"/>
    <cellStyle name="Normal 7 4 2 4 2 2 2 2 3" xfId="18043" xr:uid="{00000000-0005-0000-0000-0000941D0000}"/>
    <cellStyle name="Normal 7 4 2 4 2 2 2 3" xfId="5169" xr:uid="{00000000-0005-0000-0000-0000E2120000}"/>
    <cellStyle name="Normal 7 4 2 4 2 2 2 3 2" xfId="11556" xr:uid="{00000000-0005-0000-0000-0000951D0000}"/>
    <cellStyle name="Normal 7 4 2 4 2 2 2 3 3" xfId="19634" xr:uid="{00000000-0005-0000-0000-0000951D0000}"/>
    <cellStyle name="Normal 7 4 2 4 2 2 2 4" xfId="8370" xr:uid="{00000000-0005-0000-0000-0000961D0000}"/>
    <cellStyle name="Normal 7 4 2 4 2 2 2 4 2" xfId="16448" xr:uid="{00000000-0005-0000-0000-0000961D0000}"/>
    <cellStyle name="Normal 7 4 2 4 2 2 2 5" xfId="13355" xr:uid="{00000000-0005-0000-0000-0000971D0000}"/>
    <cellStyle name="Normal 7 4 2 4 2 2 2 5 2" xfId="21392" xr:uid="{00000000-0005-0000-0000-0000971D0000}"/>
    <cellStyle name="Normal 7 4 2 4 2 2 2 6" xfId="6760" xr:uid="{00000000-0005-0000-0000-0000931D0000}"/>
    <cellStyle name="Normal 7 4 2 4 2 2 2 7" xfId="14840" xr:uid="{00000000-0005-0000-0000-0000931D0000}"/>
    <cellStyle name="Normal 7 4 2 4 2 2 3" xfId="2383" xr:uid="{00000000-0005-0000-0000-0000E3120000}"/>
    <cellStyle name="Normal 7 4 2 4 2 2 3 2" xfId="4033" xr:uid="{00000000-0005-0000-0000-0000E4120000}"/>
    <cellStyle name="Normal 7 4 2 4 2 2 3 2 2" xfId="10492" xr:uid="{00000000-0005-0000-0000-0000991D0000}"/>
    <cellStyle name="Normal 7 4 2 4 2 2 3 2 3" xfId="18570" xr:uid="{00000000-0005-0000-0000-0000991D0000}"/>
    <cellStyle name="Normal 7 4 2 4 2 2 3 3" xfId="5696" xr:uid="{00000000-0005-0000-0000-0000E5120000}"/>
    <cellStyle name="Normal 7 4 2 4 2 2 3 3 2" xfId="12083" xr:uid="{00000000-0005-0000-0000-00009A1D0000}"/>
    <cellStyle name="Normal 7 4 2 4 2 2 3 3 3" xfId="20161" xr:uid="{00000000-0005-0000-0000-00009A1D0000}"/>
    <cellStyle name="Normal 7 4 2 4 2 2 3 4" xfId="8897" xr:uid="{00000000-0005-0000-0000-00009B1D0000}"/>
    <cellStyle name="Normal 7 4 2 4 2 2 3 4 2" xfId="16975" xr:uid="{00000000-0005-0000-0000-00009B1D0000}"/>
    <cellStyle name="Normal 7 4 2 4 2 2 3 5" xfId="7287" xr:uid="{00000000-0005-0000-0000-0000981D0000}"/>
    <cellStyle name="Normal 7 4 2 4 2 2 3 6" xfId="15367" xr:uid="{00000000-0005-0000-0000-0000981D0000}"/>
    <cellStyle name="Normal 7 4 2 4 2 2 4" xfId="2949" xr:uid="{00000000-0005-0000-0000-0000E6120000}"/>
    <cellStyle name="Normal 7 4 2 4 2 2 4 2" xfId="9438" xr:uid="{00000000-0005-0000-0000-00009C1D0000}"/>
    <cellStyle name="Normal 7 4 2 4 2 2 4 3" xfId="17516" xr:uid="{00000000-0005-0000-0000-00009C1D0000}"/>
    <cellStyle name="Normal 7 4 2 4 2 2 5" xfId="4642" xr:uid="{00000000-0005-0000-0000-0000E7120000}"/>
    <cellStyle name="Normal 7 4 2 4 2 2 5 2" xfId="11029" xr:uid="{00000000-0005-0000-0000-00009D1D0000}"/>
    <cellStyle name="Normal 7 4 2 4 2 2 5 3" xfId="19107" xr:uid="{00000000-0005-0000-0000-00009D1D0000}"/>
    <cellStyle name="Normal 7 4 2 4 2 2 6" xfId="7843" xr:uid="{00000000-0005-0000-0000-00009E1D0000}"/>
    <cellStyle name="Normal 7 4 2 4 2 2 6 2" xfId="15921" xr:uid="{00000000-0005-0000-0000-00009E1D0000}"/>
    <cellStyle name="Normal 7 4 2 4 2 2 7" xfId="12613" xr:uid="{00000000-0005-0000-0000-00009F1D0000}"/>
    <cellStyle name="Normal 7 4 2 4 2 2 7 2" xfId="20678" xr:uid="{00000000-0005-0000-0000-00009F1D0000}"/>
    <cellStyle name="Normal 7 4 2 4 2 2 8" xfId="6233" xr:uid="{00000000-0005-0000-0000-0000921D0000}"/>
    <cellStyle name="Normal 7 4 2 4 2 2 9" xfId="14313" xr:uid="{00000000-0005-0000-0000-0000921D0000}"/>
    <cellStyle name="Normal 7 4 2 4 2 3" xfId="1576" xr:uid="{00000000-0005-0000-0000-0000E8120000}"/>
    <cellStyle name="Normal 7 4 2 4 2 3 2" xfId="3225" xr:uid="{00000000-0005-0000-0000-0000E9120000}"/>
    <cellStyle name="Normal 7 4 2 4 2 3 2 2" xfId="9684" xr:uid="{00000000-0005-0000-0000-0000A11D0000}"/>
    <cellStyle name="Normal 7 4 2 4 2 3 2 3" xfId="17762" xr:uid="{00000000-0005-0000-0000-0000A11D0000}"/>
    <cellStyle name="Normal 7 4 2 4 2 3 3" xfId="4888" xr:uid="{00000000-0005-0000-0000-0000EA120000}"/>
    <cellStyle name="Normal 7 4 2 4 2 3 3 2" xfId="11275" xr:uid="{00000000-0005-0000-0000-0000A21D0000}"/>
    <cellStyle name="Normal 7 4 2 4 2 3 3 3" xfId="19353" xr:uid="{00000000-0005-0000-0000-0000A21D0000}"/>
    <cellStyle name="Normal 7 4 2 4 2 3 4" xfId="8089" xr:uid="{00000000-0005-0000-0000-0000A31D0000}"/>
    <cellStyle name="Normal 7 4 2 4 2 3 4 2" xfId="16167" xr:uid="{00000000-0005-0000-0000-0000A31D0000}"/>
    <cellStyle name="Normal 7 4 2 4 2 3 5" xfId="13356" xr:uid="{00000000-0005-0000-0000-0000A41D0000}"/>
    <cellStyle name="Normal 7 4 2 4 2 3 5 2" xfId="21393" xr:uid="{00000000-0005-0000-0000-0000A41D0000}"/>
    <cellStyle name="Normal 7 4 2 4 2 3 6" xfId="6479" xr:uid="{00000000-0005-0000-0000-0000A01D0000}"/>
    <cellStyle name="Normal 7 4 2 4 2 3 7" xfId="14559" xr:uid="{00000000-0005-0000-0000-0000A01D0000}"/>
    <cellStyle name="Normal 7 4 2 4 2 4" xfId="2102" xr:uid="{00000000-0005-0000-0000-0000EB120000}"/>
    <cellStyle name="Normal 7 4 2 4 2 4 2" xfId="3752" xr:uid="{00000000-0005-0000-0000-0000EC120000}"/>
    <cellStyle name="Normal 7 4 2 4 2 4 2 2" xfId="10211" xr:uid="{00000000-0005-0000-0000-0000A61D0000}"/>
    <cellStyle name="Normal 7 4 2 4 2 4 2 3" xfId="18289" xr:uid="{00000000-0005-0000-0000-0000A61D0000}"/>
    <cellStyle name="Normal 7 4 2 4 2 4 3" xfId="5415" xr:uid="{00000000-0005-0000-0000-0000ED120000}"/>
    <cellStyle name="Normal 7 4 2 4 2 4 3 2" xfId="11802" xr:uid="{00000000-0005-0000-0000-0000A71D0000}"/>
    <cellStyle name="Normal 7 4 2 4 2 4 3 3" xfId="19880" xr:uid="{00000000-0005-0000-0000-0000A71D0000}"/>
    <cellStyle name="Normal 7 4 2 4 2 4 4" xfId="8616" xr:uid="{00000000-0005-0000-0000-0000A81D0000}"/>
    <cellStyle name="Normal 7 4 2 4 2 4 4 2" xfId="16694" xr:uid="{00000000-0005-0000-0000-0000A81D0000}"/>
    <cellStyle name="Normal 7 4 2 4 2 4 5" xfId="13354" xr:uid="{00000000-0005-0000-0000-0000A91D0000}"/>
    <cellStyle name="Normal 7 4 2 4 2 4 5 2" xfId="21391" xr:uid="{00000000-0005-0000-0000-0000A91D0000}"/>
    <cellStyle name="Normal 7 4 2 4 2 4 6" xfId="7006" xr:uid="{00000000-0005-0000-0000-0000A51D0000}"/>
    <cellStyle name="Normal 7 4 2 4 2 4 7" xfId="15086" xr:uid="{00000000-0005-0000-0000-0000A51D0000}"/>
    <cellStyle name="Normal 7 4 2 4 2 5" xfId="2656" xr:uid="{00000000-0005-0000-0000-0000EE120000}"/>
    <cellStyle name="Normal 7 4 2 4 2 5 2" xfId="9150" xr:uid="{00000000-0005-0000-0000-0000AA1D0000}"/>
    <cellStyle name="Normal 7 4 2 4 2 5 3" xfId="17228" xr:uid="{00000000-0005-0000-0000-0000AA1D0000}"/>
    <cellStyle name="Normal 7 4 2 4 2 6" xfId="4361" xr:uid="{00000000-0005-0000-0000-0000EF120000}"/>
    <cellStyle name="Normal 7 4 2 4 2 6 2" xfId="10748" xr:uid="{00000000-0005-0000-0000-0000AB1D0000}"/>
    <cellStyle name="Normal 7 4 2 4 2 6 3" xfId="18826" xr:uid="{00000000-0005-0000-0000-0000AB1D0000}"/>
    <cellStyle name="Normal 7 4 2 4 2 7" xfId="7562" xr:uid="{00000000-0005-0000-0000-0000AC1D0000}"/>
    <cellStyle name="Normal 7 4 2 4 2 7 2" xfId="15640" xr:uid="{00000000-0005-0000-0000-0000AC1D0000}"/>
    <cellStyle name="Normal 7 4 2 4 2 8" xfId="12344" xr:uid="{00000000-0005-0000-0000-0000AD1D0000}"/>
    <cellStyle name="Normal 7 4 2 4 2 8 2" xfId="20416" xr:uid="{00000000-0005-0000-0000-0000AD1D0000}"/>
    <cellStyle name="Normal 7 4 2 4 2 9" xfId="13734" xr:uid="{00000000-0005-0000-0000-0000AE1D0000}"/>
    <cellStyle name="Normal 7 4 2 4 2 9 2" xfId="21731" xr:uid="{00000000-0005-0000-0000-0000AE1D0000}"/>
    <cellStyle name="Normal 7 4 2 4 3" xfId="1081" xr:uid="{00000000-0005-0000-0000-0000F0120000}"/>
    <cellStyle name="Normal 7 4 2 4 3 2" xfId="1734" xr:uid="{00000000-0005-0000-0000-0000F1120000}"/>
    <cellStyle name="Normal 7 4 2 4 3 2 2" xfId="3384" xr:uid="{00000000-0005-0000-0000-0000F2120000}"/>
    <cellStyle name="Normal 7 4 2 4 3 2 2 2" xfId="9843" xr:uid="{00000000-0005-0000-0000-0000B11D0000}"/>
    <cellStyle name="Normal 7 4 2 4 3 2 2 3" xfId="17921" xr:uid="{00000000-0005-0000-0000-0000B11D0000}"/>
    <cellStyle name="Normal 7 4 2 4 3 2 3" xfId="5047" xr:uid="{00000000-0005-0000-0000-0000F3120000}"/>
    <cellStyle name="Normal 7 4 2 4 3 2 3 2" xfId="11434" xr:uid="{00000000-0005-0000-0000-0000B21D0000}"/>
    <cellStyle name="Normal 7 4 2 4 3 2 3 3" xfId="19512" xr:uid="{00000000-0005-0000-0000-0000B21D0000}"/>
    <cellStyle name="Normal 7 4 2 4 3 2 4" xfId="8248" xr:uid="{00000000-0005-0000-0000-0000B31D0000}"/>
    <cellStyle name="Normal 7 4 2 4 3 2 4 2" xfId="16326" xr:uid="{00000000-0005-0000-0000-0000B31D0000}"/>
    <cellStyle name="Normal 7 4 2 4 3 2 5" xfId="13357" xr:uid="{00000000-0005-0000-0000-0000B41D0000}"/>
    <cellStyle name="Normal 7 4 2 4 3 2 5 2" xfId="21394" xr:uid="{00000000-0005-0000-0000-0000B41D0000}"/>
    <cellStyle name="Normal 7 4 2 4 3 2 6" xfId="6638" xr:uid="{00000000-0005-0000-0000-0000B01D0000}"/>
    <cellStyle name="Normal 7 4 2 4 3 2 7" xfId="14718" xr:uid="{00000000-0005-0000-0000-0000B01D0000}"/>
    <cellStyle name="Normal 7 4 2 4 3 3" xfId="2261" xr:uid="{00000000-0005-0000-0000-0000F4120000}"/>
    <cellStyle name="Normal 7 4 2 4 3 3 2" xfId="3911" xr:uid="{00000000-0005-0000-0000-0000F5120000}"/>
    <cellStyle name="Normal 7 4 2 4 3 3 2 2" xfId="10370" xr:uid="{00000000-0005-0000-0000-0000B61D0000}"/>
    <cellStyle name="Normal 7 4 2 4 3 3 2 3" xfId="18448" xr:uid="{00000000-0005-0000-0000-0000B61D0000}"/>
    <cellStyle name="Normal 7 4 2 4 3 3 3" xfId="5574" xr:uid="{00000000-0005-0000-0000-0000F6120000}"/>
    <cellStyle name="Normal 7 4 2 4 3 3 3 2" xfId="11961" xr:uid="{00000000-0005-0000-0000-0000B71D0000}"/>
    <cellStyle name="Normal 7 4 2 4 3 3 3 3" xfId="20039" xr:uid="{00000000-0005-0000-0000-0000B71D0000}"/>
    <cellStyle name="Normal 7 4 2 4 3 3 4" xfId="8775" xr:uid="{00000000-0005-0000-0000-0000B81D0000}"/>
    <cellStyle name="Normal 7 4 2 4 3 3 4 2" xfId="16853" xr:uid="{00000000-0005-0000-0000-0000B81D0000}"/>
    <cellStyle name="Normal 7 4 2 4 3 3 5" xfId="7165" xr:uid="{00000000-0005-0000-0000-0000B51D0000}"/>
    <cellStyle name="Normal 7 4 2 4 3 3 6" xfId="15245" xr:uid="{00000000-0005-0000-0000-0000B51D0000}"/>
    <cellStyle name="Normal 7 4 2 4 3 4" xfId="2832" xr:uid="{00000000-0005-0000-0000-0000F7120000}"/>
    <cellStyle name="Normal 7 4 2 4 3 4 2" xfId="9321" xr:uid="{00000000-0005-0000-0000-0000B91D0000}"/>
    <cellStyle name="Normal 7 4 2 4 3 4 3" xfId="17399" xr:uid="{00000000-0005-0000-0000-0000B91D0000}"/>
    <cellStyle name="Normal 7 4 2 4 3 5" xfId="4520" xr:uid="{00000000-0005-0000-0000-0000F8120000}"/>
    <cellStyle name="Normal 7 4 2 4 3 5 2" xfId="10907" xr:uid="{00000000-0005-0000-0000-0000BA1D0000}"/>
    <cellStyle name="Normal 7 4 2 4 3 5 3" xfId="18985" xr:uid="{00000000-0005-0000-0000-0000BA1D0000}"/>
    <cellStyle name="Normal 7 4 2 4 3 6" xfId="7721" xr:uid="{00000000-0005-0000-0000-0000BB1D0000}"/>
    <cellStyle name="Normal 7 4 2 4 3 6 2" xfId="15799" xr:uid="{00000000-0005-0000-0000-0000BB1D0000}"/>
    <cellStyle name="Normal 7 4 2 4 3 7" xfId="12612" xr:uid="{00000000-0005-0000-0000-0000BC1D0000}"/>
    <cellStyle name="Normal 7 4 2 4 3 7 2" xfId="20677" xr:uid="{00000000-0005-0000-0000-0000BC1D0000}"/>
    <cellStyle name="Normal 7 4 2 4 3 8" xfId="6111" xr:uid="{00000000-0005-0000-0000-0000AF1D0000}"/>
    <cellStyle name="Normal 7 4 2 4 3 9" xfId="14191" xr:uid="{00000000-0005-0000-0000-0000AF1D0000}"/>
    <cellStyle name="Normal 7 4 2 4 4" xfId="1488" xr:uid="{00000000-0005-0000-0000-0000F9120000}"/>
    <cellStyle name="Normal 7 4 2 4 4 2" xfId="3137" xr:uid="{00000000-0005-0000-0000-0000FA120000}"/>
    <cellStyle name="Normal 7 4 2 4 4 2 2" xfId="9596" xr:uid="{00000000-0005-0000-0000-0000BE1D0000}"/>
    <cellStyle name="Normal 7 4 2 4 4 2 3" xfId="17674" xr:uid="{00000000-0005-0000-0000-0000BE1D0000}"/>
    <cellStyle name="Normal 7 4 2 4 4 3" xfId="4800" xr:uid="{00000000-0005-0000-0000-0000FB120000}"/>
    <cellStyle name="Normal 7 4 2 4 4 3 2" xfId="11187" xr:uid="{00000000-0005-0000-0000-0000BF1D0000}"/>
    <cellStyle name="Normal 7 4 2 4 4 3 3" xfId="19265" xr:uid="{00000000-0005-0000-0000-0000BF1D0000}"/>
    <cellStyle name="Normal 7 4 2 4 4 4" xfId="8001" xr:uid="{00000000-0005-0000-0000-0000C01D0000}"/>
    <cellStyle name="Normal 7 4 2 4 4 4 2" xfId="16079" xr:uid="{00000000-0005-0000-0000-0000C01D0000}"/>
    <cellStyle name="Normal 7 4 2 4 4 5" xfId="13358" xr:uid="{00000000-0005-0000-0000-0000C11D0000}"/>
    <cellStyle name="Normal 7 4 2 4 4 5 2" xfId="21395" xr:uid="{00000000-0005-0000-0000-0000C11D0000}"/>
    <cellStyle name="Normal 7 4 2 4 4 6" xfId="6391" xr:uid="{00000000-0005-0000-0000-0000BD1D0000}"/>
    <cellStyle name="Normal 7 4 2 4 4 7" xfId="14471" xr:uid="{00000000-0005-0000-0000-0000BD1D0000}"/>
    <cellStyle name="Normal 7 4 2 4 5" xfId="2014" xr:uid="{00000000-0005-0000-0000-0000FC120000}"/>
    <cellStyle name="Normal 7 4 2 4 5 2" xfId="3664" xr:uid="{00000000-0005-0000-0000-0000FD120000}"/>
    <cellStyle name="Normal 7 4 2 4 5 2 2" xfId="10123" xr:uid="{00000000-0005-0000-0000-0000C31D0000}"/>
    <cellStyle name="Normal 7 4 2 4 5 2 3" xfId="18201" xr:uid="{00000000-0005-0000-0000-0000C31D0000}"/>
    <cellStyle name="Normal 7 4 2 4 5 3" xfId="5327" xr:uid="{00000000-0005-0000-0000-0000FE120000}"/>
    <cellStyle name="Normal 7 4 2 4 5 3 2" xfId="11714" xr:uid="{00000000-0005-0000-0000-0000C41D0000}"/>
    <cellStyle name="Normal 7 4 2 4 5 3 3" xfId="19792" xr:uid="{00000000-0005-0000-0000-0000C41D0000}"/>
    <cellStyle name="Normal 7 4 2 4 5 4" xfId="8528" xr:uid="{00000000-0005-0000-0000-0000C51D0000}"/>
    <cellStyle name="Normal 7 4 2 4 5 4 2" xfId="16606" xr:uid="{00000000-0005-0000-0000-0000C51D0000}"/>
    <cellStyle name="Normal 7 4 2 4 5 5" xfId="12818" xr:uid="{00000000-0005-0000-0000-0000C61D0000}"/>
    <cellStyle name="Normal 7 4 2 4 5 5 2" xfId="20857" xr:uid="{00000000-0005-0000-0000-0000C61D0000}"/>
    <cellStyle name="Normal 7 4 2 4 5 6" xfId="6918" xr:uid="{00000000-0005-0000-0000-0000C21D0000}"/>
    <cellStyle name="Normal 7 4 2 4 5 7" xfId="14998" xr:uid="{00000000-0005-0000-0000-0000C21D0000}"/>
    <cellStyle name="Normal 7 4 2 4 6" xfId="2655" xr:uid="{00000000-0005-0000-0000-0000FF120000}"/>
    <cellStyle name="Normal 7 4 2 4 6 2" xfId="9149" xr:uid="{00000000-0005-0000-0000-0000C71D0000}"/>
    <cellStyle name="Normal 7 4 2 4 6 3" xfId="17227" xr:uid="{00000000-0005-0000-0000-0000C71D0000}"/>
    <cellStyle name="Normal 7 4 2 4 7" xfId="4273" xr:uid="{00000000-0005-0000-0000-000000130000}"/>
    <cellStyle name="Normal 7 4 2 4 7 2" xfId="10660" xr:uid="{00000000-0005-0000-0000-0000C81D0000}"/>
    <cellStyle name="Normal 7 4 2 4 7 3" xfId="18738" xr:uid="{00000000-0005-0000-0000-0000C81D0000}"/>
    <cellStyle name="Normal 7 4 2 4 8" xfId="7474" xr:uid="{00000000-0005-0000-0000-0000C91D0000}"/>
    <cellStyle name="Normal 7 4 2 4 8 2" xfId="15552" xr:uid="{00000000-0005-0000-0000-0000C91D0000}"/>
    <cellStyle name="Normal 7 4 2 4 9" xfId="12343" xr:uid="{00000000-0005-0000-0000-0000CA1D0000}"/>
    <cellStyle name="Normal 7 4 2 4 9 2" xfId="20415" xr:uid="{00000000-0005-0000-0000-0000CA1D0000}"/>
    <cellStyle name="Normal 7 4 2 5" xfId="813" xr:uid="{00000000-0005-0000-0000-00002D030000}"/>
    <cellStyle name="Normal 7 4 2 5 10" xfId="13735" xr:uid="{00000000-0005-0000-0000-0000CC1D0000}"/>
    <cellStyle name="Normal 7 4 2 5 10 2" xfId="21732" xr:uid="{00000000-0005-0000-0000-0000CC1D0000}"/>
    <cellStyle name="Normal 7 4 2 5 11" xfId="5865" xr:uid="{00000000-0005-0000-0000-0000CB1D0000}"/>
    <cellStyle name="Normal 7 4 2 5 12" xfId="13945" xr:uid="{00000000-0005-0000-0000-0000CB1D0000}"/>
    <cellStyle name="Normal 7 4 2 5 2" xfId="975" xr:uid="{00000000-0005-0000-0000-000002130000}"/>
    <cellStyle name="Normal 7 4 2 5 2 10" xfId="14014" xr:uid="{00000000-0005-0000-0000-0000CD1D0000}"/>
    <cellStyle name="Normal 7 4 2 5 2 2" xfId="1199" xr:uid="{00000000-0005-0000-0000-000003130000}"/>
    <cellStyle name="Normal 7 4 2 5 2 2 2" xfId="1857" xr:uid="{00000000-0005-0000-0000-000004130000}"/>
    <cellStyle name="Normal 7 4 2 5 2 2 2 2" xfId="3507" xr:uid="{00000000-0005-0000-0000-000005130000}"/>
    <cellStyle name="Normal 7 4 2 5 2 2 2 2 2" xfId="9966" xr:uid="{00000000-0005-0000-0000-0000D01D0000}"/>
    <cellStyle name="Normal 7 4 2 5 2 2 2 2 3" xfId="18044" xr:uid="{00000000-0005-0000-0000-0000D01D0000}"/>
    <cellStyle name="Normal 7 4 2 5 2 2 2 3" xfId="5170" xr:uid="{00000000-0005-0000-0000-000006130000}"/>
    <cellStyle name="Normal 7 4 2 5 2 2 2 3 2" xfId="11557" xr:uid="{00000000-0005-0000-0000-0000D11D0000}"/>
    <cellStyle name="Normal 7 4 2 5 2 2 2 3 3" xfId="19635" xr:uid="{00000000-0005-0000-0000-0000D11D0000}"/>
    <cellStyle name="Normal 7 4 2 5 2 2 2 4" xfId="8371" xr:uid="{00000000-0005-0000-0000-0000D21D0000}"/>
    <cellStyle name="Normal 7 4 2 5 2 2 2 4 2" xfId="16449" xr:uid="{00000000-0005-0000-0000-0000D21D0000}"/>
    <cellStyle name="Normal 7 4 2 5 2 2 2 5" xfId="6761" xr:uid="{00000000-0005-0000-0000-0000CF1D0000}"/>
    <cellStyle name="Normal 7 4 2 5 2 2 2 6" xfId="14841" xr:uid="{00000000-0005-0000-0000-0000CF1D0000}"/>
    <cellStyle name="Normal 7 4 2 5 2 2 3" xfId="2384" xr:uid="{00000000-0005-0000-0000-000007130000}"/>
    <cellStyle name="Normal 7 4 2 5 2 2 3 2" xfId="4034" xr:uid="{00000000-0005-0000-0000-000008130000}"/>
    <cellStyle name="Normal 7 4 2 5 2 2 3 2 2" xfId="10493" xr:uid="{00000000-0005-0000-0000-0000D41D0000}"/>
    <cellStyle name="Normal 7 4 2 5 2 2 3 2 3" xfId="18571" xr:uid="{00000000-0005-0000-0000-0000D41D0000}"/>
    <cellStyle name="Normal 7 4 2 5 2 2 3 3" xfId="5697" xr:uid="{00000000-0005-0000-0000-000009130000}"/>
    <cellStyle name="Normal 7 4 2 5 2 2 3 3 2" xfId="12084" xr:uid="{00000000-0005-0000-0000-0000D51D0000}"/>
    <cellStyle name="Normal 7 4 2 5 2 2 3 3 3" xfId="20162" xr:uid="{00000000-0005-0000-0000-0000D51D0000}"/>
    <cellStyle name="Normal 7 4 2 5 2 2 3 4" xfId="8898" xr:uid="{00000000-0005-0000-0000-0000D61D0000}"/>
    <cellStyle name="Normal 7 4 2 5 2 2 3 4 2" xfId="16976" xr:uid="{00000000-0005-0000-0000-0000D61D0000}"/>
    <cellStyle name="Normal 7 4 2 5 2 2 3 5" xfId="7288" xr:uid="{00000000-0005-0000-0000-0000D31D0000}"/>
    <cellStyle name="Normal 7 4 2 5 2 2 3 6" xfId="15368" xr:uid="{00000000-0005-0000-0000-0000D31D0000}"/>
    <cellStyle name="Normal 7 4 2 5 2 2 4" xfId="2950" xr:uid="{00000000-0005-0000-0000-00000A130000}"/>
    <cellStyle name="Normal 7 4 2 5 2 2 4 2" xfId="9439" xr:uid="{00000000-0005-0000-0000-0000D71D0000}"/>
    <cellStyle name="Normal 7 4 2 5 2 2 4 3" xfId="17517" xr:uid="{00000000-0005-0000-0000-0000D71D0000}"/>
    <cellStyle name="Normal 7 4 2 5 2 2 5" xfId="4643" xr:uid="{00000000-0005-0000-0000-00000B130000}"/>
    <cellStyle name="Normal 7 4 2 5 2 2 5 2" xfId="11030" xr:uid="{00000000-0005-0000-0000-0000D81D0000}"/>
    <cellStyle name="Normal 7 4 2 5 2 2 5 3" xfId="19108" xr:uid="{00000000-0005-0000-0000-0000D81D0000}"/>
    <cellStyle name="Normal 7 4 2 5 2 2 6" xfId="7844" xr:uid="{00000000-0005-0000-0000-0000D91D0000}"/>
    <cellStyle name="Normal 7 4 2 5 2 2 6 2" xfId="15922" xr:uid="{00000000-0005-0000-0000-0000D91D0000}"/>
    <cellStyle name="Normal 7 4 2 5 2 2 7" xfId="13359" xr:uid="{00000000-0005-0000-0000-0000DA1D0000}"/>
    <cellStyle name="Normal 7 4 2 5 2 2 7 2" xfId="21396" xr:uid="{00000000-0005-0000-0000-0000DA1D0000}"/>
    <cellStyle name="Normal 7 4 2 5 2 2 8" xfId="6234" xr:uid="{00000000-0005-0000-0000-0000CE1D0000}"/>
    <cellStyle name="Normal 7 4 2 5 2 2 9" xfId="14314" xr:uid="{00000000-0005-0000-0000-0000CE1D0000}"/>
    <cellStyle name="Normal 7 4 2 5 2 3" xfId="1558" xr:uid="{00000000-0005-0000-0000-00000C130000}"/>
    <cellStyle name="Normal 7 4 2 5 2 3 2" xfId="3207" xr:uid="{00000000-0005-0000-0000-00000D130000}"/>
    <cellStyle name="Normal 7 4 2 5 2 3 2 2" xfId="9666" xr:uid="{00000000-0005-0000-0000-0000DC1D0000}"/>
    <cellStyle name="Normal 7 4 2 5 2 3 2 3" xfId="17744" xr:uid="{00000000-0005-0000-0000-0000DC1D0000}"/>
    <cellStyle name="Normal 7 4 2 5 2 3 3" xfId="4870" xr:uid="{00000000-0005-0000-0000-00000E130000}"/>
    <cellStyle name="Normal 7 4 2 5 2 3 3 2" xfId="11257" xr:uid="{00000000-0005-0000-0000-0000DD1D0000}"/>
    <cellStyle name="Normal 7 4 2 5 2 3 3 3" xfId="19335" xr:uid="{00000000-0005-0000-0000-0000DD1D0000}"/>
    <cellStyle name="Normal 7 4 2 5 2 3 4" xfId="8071" xr:uid="{00000000-0005-0000-0000-0000DE1D0000}"/>
    <cellStyle name="Normal 7 4 2 5 2 3 4 2" xfId="16149" xr:uid="{00000000-0005-0000-0000-0000DE1D0000}"/>
    <cellStyle name="Normal 7 4 2 5 2 3 5" xfId="6461" xr:uid="{00000000-0005-0000-0000-0000DB1D0000}"/>
    <cellStyle name="Normal 7 4 2 5 2 3 6" xfId="14541" xr:uid="{00000000-0005-0000-0000-0000DB1D0000}"/>
    <cellStyle name="Normal 7 4 2 5 2 4" xfId="2084" xr:uid="{00000000-0005-0000-0000-00000F130000}"/>
    <cellStyle name="Normal 7 4 2 5 2 4 2" xfId="3734" xr:uid="{00000000-0005-0000-0000-000010130000}"/>
    <cellStyle name="Normal 7 4 2 5 2 4 2 2" xfId="10193" xr:uid="{00000000-0005-0000-0000-0000E01D0000}"/>
    <cellStyle name="Normal 7 4 2 5 2 4 2 3" xfId="18271" xr:uid="{00000000-0005-0000-0000-0000E01D0000}"/>
    <cellStyle name="Normal 7 4 2 5 2 4 3" xfId="5397" xr:uid="{00000000-0005-0000-0000-000011130000}"/>
    <cellStyle name="Normal 7 4 2 5 2 4 3 2" xfId="11784" xr:uid="{00000000-0005-0000-0000-0000E11D0000}"/>
    <cellStyle name="Normal 7 4 2 5 2 4 3 3" xfId="19862" xr:uid="{00000000-0005-0000-0000-0000E11D0000}"/>
    <cellStyle name="Normal 7 4 2 5 2 4 4" xfId="8598" xr:uid="{00000000-0005-0000-0000-0000E21D0000}"/>
    <cellStyle name="Normal 7 4 2 5 2 4 4 2" xfId="16676" xr:uid="{00000000-0005-0000-0000-0000E21D0000}"/>
    <cellStyle name="Normal 7 4 2 5 2 4 5" xfId="6988" xr:uid="{00000000-0005-0000-0000-0000DF1D0000}"/>
    <cellStyle name="Normal 7 4 2 5 2 4 6" xfId="15068" xr:uid="{00000000-0005-0000-0000-0000DF1D0000}"/>
    <cellStyle name="Normal 7 4 2 5 2 5" xfId="2740" xr:uid="{00000000-0005-0000-0000-000012130000}"/>
    <cellStyle name="Normal 7 4 2 5 2 5 2" xfId="9229" xr:uid="{00000000-0005-0000-0000-0000E31D0000}"/>
    <cellStyle name="Normal 7 4 2 5 2 5 3" xfId="17307" xr:uid="{00000000-0005-0000-0000-0000E31D0000}"/>
    <cellStyle name="Normal 7 4 2 5 2 6" xfId="4343" xr:uid="{00000000-0005-0000-0000-000013130000}"/>
    <cellStyle name="Normal 7 4 2 5 2 6 2" xfId="10730" xr:uid="{00000000-0005-0000-0000-0000E41D0000}"/>
    <cellStyle name="Normal 7 4 2 5 2 6 3" xfId="18808" xr:uid="{00000000-0005-0000-0000-0000E41D0000}"/>
    <cellStyle name="Normal 7 4 2 5 2 7" xfId="7544" xr:uid="{00000000-0005-0000-0000-0000E51D0000}"/>
    <cellStyle name="Normal 7 4 2 5 2 7 2" xfId="15622" xr:uid="{00000000-0005-0000-0000-0000E51D0000}"/>
    <cellStyle name="Normal 7 4 2 5 2 8" xfId="12614" xr:uid="{00000000-0005-0000-0000-0000E61D0000}"/>
    <cellStyle name="Normal 7 4 2 5 2 8 2" xfId="20679" xr:uid="{00000000-0005-0000-0000-0000E61D0000}"/>
    <cellStyle name="Normal 7 4 2 5 2 9" xfId="5934" xr:uid="{00000000-0005-0000-0000-0000CD1D0000}"/>
    <cellStyle name="Normal 7 4 2 5 3" xfId="1082" xr:uid="{00000000-0005-0000-0000-000014130000}"/>
    <cellStyle name="Normal 7 4 2 5 3 2" xfId="1735" xr:uid="{00000000-0005-0000-0000-000015130000}"/>
    <cellStyle name="Normal 7 4 2 5 3 2 2" xfId="3385" xr:uid="{00000000-0005-0000-0000-000016130000}"/>
    <cellStyle name="Normal 7 4 2 5 3 2 2 2" xfId="9844" xr:uid="{00000000-0005-0000-0000-0000E91D0000}"/>
    <cellStyle name="Normal 7 4 2 5 3 2 2 3" xfId="17922" xr:uid="{00000000-0005-0000-0000-0000E91D0000}"/>
    <cellStyle name="Normal 7 4 2 5 3 2 3" xfId="5048" xr:uid="{00000000-0005-0000-0000-000017130000}"/>
    <cellStyle name="Normal 7 4 2 5 3 2 3 2" xfId="11435" xr:uid="{00000000-0005-0000-0000-0000EA1D0000}"/>
    <cellStyle name="Normal 7 4 2 5 3 2 3 3" xfId="19513" xr:uid="{00000000-0005-0000-0000-0000EA1D0000}"/>
    <cellStyle name="Normal 7 4 2 5 3 2 4" xfId="8249" xr:uid="{00000000-0005-0000-0000-0000EB1D0000}"/>
    <cellStyle name="Normal 7 4 2 5 3 2 4 2" xfId="16327" xr:uid="{00000000-0005-0000-0000-0000EB1D0000}"/>
    <cellStyle name="Normal 7 4 2 5 3 2 5" xfId="6639" xr:uid="{00000000-0005-0000-0000-0000E81D0000}"/>
    <cellStyle name="Normal 7 4 2 5 3 2 6" xfId="14719" xr:uid="{00000000-0005-0000-0000-0000E81D0000}"/>
    <cellStyle name="Normal 7 4 2 5 3 3" xfId="2262" xr:uid="{00000000-0005-0000-0000-000018130000}"/>
    <cellStyle name="Normal 7 4 2 5 3 3 2" xfId="3912" xr:uid="{00000000-0005-0000-0000-000019130000}"/>
    <cellStyle name="Normal 7 4 2 5 3 3 2 2" xfId="10371" xr:uid="{00000000-0005-0000-0000-0000ED1D0000}"/>
    <cellStyle name="Normal 7 4 2 5 3 3 2 3" xfId="18449" xr:uid="{00000000-0005-0000-0000-0000ED1D0000}"/>
    <cellStyle name="Normal 7 4 2 5 3 3 3" xfId="5575" xr:uid="{00000000-0005-0000-0000-00001A130000}"/>
    <cellStyle name="Normal 7 4 2 5 3 3 3 2" xfId="11962" xr:uid="{00000000-0005-0000-0000-0000EE1D0000}"/>
    <cellStyle name="Normal 7 4 2 5 3 3 3 3" xfId="20040" xr:uid="{00000000-0005-0000-0000-0000EE1D0000}"/>
    <cellStyle name="Normal 7 4 2 5 3 3 4" xfId="8776" xr:uid="{00000000-0005-0000-0000-0000EF1D0000}"/>
    <cellStyle name="Normal 7 4 2 5 3 3 4 2" xfId="16854" xr:uid="{00000000-0005-0000-0000-0000EF1D0000}"/>
    <cellStyle name="Normal 7 4 2 5 3 3 5" xfId="7166" xr:uid="{00000000-0005-0000-0000-0000EC1D0000}"/>
    <cellStyle name="Normal 7 4 2 5 3 3 6" xfId="15246" xr:uid="{00000000-0005-0000-0000-0000EC1D0000}"/>
    <cellStyle name="Normal 7 4 2 5 3 4" xfId="2833" xr:uid="{00000000-0005-0000-0000-00001B130000}"/>
    <cellStyle name="Normal 7 4 2 5 3 4 2" xfId="9322" xr:uid="{00000000-0005-0000-0000-0000F01D0000}"/>
    <cellStyle name="Normal 7 4 2 5 3 4 3" xfId="17400" xr:uid="{00000000-0005-0000-0000-0000F01D0000}"/>
    <cellStyle name="Normal 7 4 2 5 3 5" xfId="4521" xr:uid="{00000000-0005-0000-0000-00001C130000}"/>
    <cellStyle name="Normal 7 4 2 5 3 5 2" xfId="10908" xr:uid="{00000000-0005-0000-0000-0000F11D0000}"/>
    <cellStyle name="Normal 7 4 2 5 3 5 3" xfId="18986" xr:uid="{00000000-0005-0000-0000-0000F11D0000}"/>
    <cellStyle name="Normal 7 4 2 5 3 6" xfId="7722" xr:uid="{00000000-0005-0000-0000-0000F21D0000}"/>
    <cellStyle name="Normal 7 4 2 5 3 6 2" xfId="15800" xr:uid="{00000000-0005-0000-0000-0000F21D0000}"/>
    <cellStyle name="Normal 7 4 2 5 3 7" xfId="13360" xr:uid="{00000000-0005-0000-0000-0000F31D0000}"/>
    <cellStyle name="Normal 7 4 2 5 3 7 2" xfId="21397" xr:uid="{00000000-0005-0000-0000-0000F31D0000}"/>
    <cellStyle name="Normal 7 4 2 5 3 8" xfId="6112" xr:uid="{00000000-0005-0000-0000-0000E71D0000}"/>
    <cellStyle name="Normal 7 4 2 5 3 9" xfId="14192" xr:uid="{00000000-0005-0000-0000-0000E71D0000}"/>
    <cellStyle name="Normal 7 4 2 5 4" xfId="1489" xr:uid="{00000000-0005-0000-0000-00001D130000}"/>
    <cellStyle name="Normal 7 4 2 5 4 2" xfId="3138" xr:uid="{00000000-0005-0000-0000-00001E130000}"/>
    <cellStyle name="Normal 7 4 2 5 4 2 2" xfId="9597" xr:uid="{00000000-0005-0000-0000-0000F51D0000}"/>
    <cellStyle name="Normal 7 4 2 5 4 2 3" xfId="17675" xr:uid="{00000000-0005-0000-0000-0000F51D0000}"/>
    <cellStyle name="Normal 7 4 2 5 4 3" xfId="4801" xr:uid="{00000000-0005-0000-0000-00001F130000}"/>
    <cellStyle name="Normal 7 4 2 5 4 3 2" xfId="11188" xr:uid="{00000000-0005-0000-0000-0000F61D0000}"/>
    <cellStyle name="Normal 7 4 2 5 4 3 3" xfId="19266" xr:uid="{00000000-0005-0000-0000-0000F61D0000}"/>
    <cellStyle name="Normal 7 4 2 5 4 4" xfId="8002" xr:uid="{00000000-0005-0000-0000-0000F71D0000}"/>
    <cellStyle name="Normal 7 4 2 5 4 4 2" xfId="16080" xr:uid="{00000000-0005-0000-0000-0000F71D0000}"/>
    <cellStyle name="Normal 7 4 2 5 4 5" xfId="12819" xr:uid="{00000000-0005-0000-0000-0000F81D0000}"/>
    <cellStyle name="Normal 7 4 2 5 4 5 2" xfId="20858" xr:uid="{00000000-0005-0000-0000-0000F81D0000}"/>
    <cellStyle name="Normal 7 4 2 5 4 6" xfId="6392" xr:uid="{00000000-0005-0000-0000-0000F41D0000}"/>
    <cellStyle name="Normal 7 4 2 5 4 7" xfId="14472" xr:uid="{00000000-0005-0000-0000-0000F41D0000}"/>
    <cellStyle name="Normal 7 4 2 5 5" xfId="2015" xr:uid="{00000000-0005-0000-0000-000020130000}"/>
    <cellStyle name="Normal 7 4 2 5 5 2" xfId="3665" xr:uid="{00000000-0005-0000-0000-000021130000}"/>
    <cellStyle name="Normal 7 4 2 5 5 2 2" xfId="10124" xr:uid="{00000000-0005-0000-0000-0000FA1D0000}"/>
    <cellStyle name="Normal 7 4 2 5 5 2 3" xfId="18202" xr:uid="{00000000-0005-0000-0000-0000FA1D0000}"/>
    <cellStyle name="Normal 7 4 2 5 5 3" xfId="5328" xr:uid="{00000000-0005-0000-0000-000022130000}"/>
    <cellStyle name="Normal 7 4 2 5 5 3 2" xfId="11715" xr:uid="{00000000-0005-0000-0000-0000FB1D0000}"/>
    <cellStyle name="Normal 7 4 2 5 5 3 3" xfId="19793" xr:uid="{00000000-0005-0000-0000-0000FB1D0000}"/>
    <cellStyle name="Normal 7 4 2 5 5 4" xfId="8529" xr:uid="{00000000-0005-0000-0000-0000FC1D0000}"/>
    <cellStyle name="Normal 7 4 2 5 5 4 2" xfId="16607" xr:uid="{00000000-0005-0000-0000-0000FC1D0000}"/>
    <cellStyle name="Normal 7 4 2 5 5 5" xfId="6919" xr:uid="{00000000-0005-0000-0000-0000F91D0000}"/>
    <cellStyle name="Normal 7 4 2 5 5 6" xfId="14999" xr:uid="{00000000-0005-0000-0000-0000F91D0000}"/>
    <cellStyle name="Normal 7 4 2 5 6" xfId="2657" xr:uid="{00000000-0005-0000-0000-000023130000}"/>
    <cellStyle name="Normal 7 4 2 5 6 2" xfId="9151" xr:uid="{00000000-0005-0000-0000-0000FD1D0000}"/>
    <cellStyle name="Normal 7 4 2 5 6 3" xfId="17229" xr:uid="{00000000-0005-0000-0000-0000FD1D0000}"/>
    <cellStyle name="Normal 7 4 2 5 7" xfId="4274" xr:uid="{00000000-0005-0000-0000-000024130000}"/>
    <cellStyle name="Normal 7 4 2 5 7 2" xfId="10661" xr:uid="{00000000-0005-0000-0000-0000FE1D0000}"/>
    <cellStyle name="Normal 7 4 2 5 7 3" xfId="18739" xr:uid="{00000000-0005-0000-0000-0000FE1D0000}"/>
    <cellStyle name="Normal 7 4 2 5 8" xfId="7475" xr:uid="{00000000-0005-0000-0000-0000FF1D0000}"/>
    <cellStyle name="Normal 7 4 2 5 8 2" xfId="15553" xr:uid="{00000000-0005-0000-0000-0000FF1D0000}"/>
    <cellStyle name="Normal 7 4 2 5 9" xfId="12345" xr:uid="{00000000-0005-0000-0000-0000001E0000}"/>
    <cellStyle name="Normal 7 4 2 5 9 2" xfId="20417" xr:uid="{00000000-0005-0000-0000-0000001E0000}"/>
    <cellStyle name="Normal 7 4 2 6" xfId="814" xr:uid="{00000000-0005-0000-0000-00002E030000}"/>
    <cellStyle name="Normal 7 4 2 6 10" xfId="13736" xr:uid="{00000000-0005-0000-0000-0000021E0000}"/>
    <cellStyle name="Normal 7 4 2 6 10 2" xfId="21733" xr:uid="{00000000-0005-0000-0000-0000021E0000}"/>
    <cellStyle name="Normal 7 4 2 6 11" xfId="5866" xr:uid="{00000000-0005-0000-0000-0000011E0000}"/>
    <cellStyle name="Normal 7 4 2 6 12" xfId="13946" xr:uid="{00000000-0005-0000-0000-0000011E0000}"/>
    <cellStyle name="Normal 7 4 2 6 2" xfId="963" xr:uid="{00000000-0005-0000-0000-000026130000}"/>
    <cellStyle name="Normal 7 4 2 6 2 10" xfId="13996" xr:uid="{00000000-0005-0000-0000-0000031E0000}"/>
    <cellStyle name="Normal 7 4 2 6 2 2" xfId="1200" xr:uid="{00000000-0005-0000-0000-000027130000}"/>
    <cellStyle name="Normal 7 4 2 6 2 2 2" xfId="1858" xr:uid="{00000000-0005-0000-0000-000028130000}"/>
    <cellStyle name="Normal 7 4 2 6 2 2 2 2" xfId="3508" xr:uid="{00000000-0005-0000-0000-000029130000}"/>
    <cellStyle name="Normal 7 4 2 6 2 2 2 2 2" xfId="9967" xr:uid="{00000000-0005-0000-0000-0000061E0000}"/>
    <cellStyle name="Normal 7 4 2 6 2 2 2 2 3" xfId="18045" xr:uid="{00000000-0005-0000-0000-0000061E0000}"/>
    <cellStyle name="Normal 7 4 2 6 2 2 2 3" xfId="5171" xr:uid="{00000000-0005-0000-0000-00002A130000}"/>
    <cellStyle name="Normal 7 4 2 6 2 2 2 3 2" xfId="11558" xr:uid="{00000000-0005-0000-0000-0000071E0000}"/>
    <cellStyle name="Normal 7 4 2 6 2 2 2 3 3" xfId="19636" xr:uid="{00000000-0005-0000-0000-0000071E0000}"/>
    <cellStyle name="Normal 7 4 2 6 2 2 2 4" xfId="8372" xr:uid="{00000000-0005-0000-0000-0000081E0000}"/>
    <cellStyle name="Normal 7 4 2 6 2 2 2 4 2" xfId="16450" xr:uid="{00000000-0005-0000-0000-0000081E0000}"/>
    <cellStyle name="Normal 7 4 2 6 2 2 2 5" xfId="6762" xr:uid="{00000000-0005-0000-0000-0000051E0000}"/>
    <cellStyle name="Normal 7 4 2 6 2 2 2 6" xfId="14842" xr:uid="{00000000-0005-0000-0000-0000051E0000}"/>
    <cellStyle name="Normal 7 4 2 6 2 2 3" xfId="2385" xr:uid="{00000000-0005-0000-0000-00002B130000}"/>
    <cellStyle name="Normal 7 4 2 6 2 2 3 2" xfId="4035" xr:uid="{00000000-0005-0000-0000-00002C130000}"/>
    <cellStyle name="Normal 7 4 2 6 2 2 3 2 2" xfId="10494" xr:uid="{00000000-0005-0000-0000-00000A1E0000}"/>
    <cellStyle name="Normal 7 4 2 6 2 2 3 2 3" xfId="18572" xr:uid="{00000000-0005-0000-0000-00000A1E0000}"/>
    <cellStyle name="Normal 7 4 2 6 2 2 3 3" xfId="5698" xr:uid="{00000000-0005-0000-0000-00002D130000}"/>
    <cellStyle name="Normal 7 4 2 6 2 2 3 3 2" xfId="12085" xr:uid="{00000000-0005-0000-0000-00000B1E0000}"/>
    <cellStyle name="Normal 7 4 2 6 2 2 3 3 3" xfId="20163" xr:uid="{00000000-0005-0000-0000-00000B1E0000}"/>
    <cellStyle name="Normal 7 4 2 6 2 2 3 4" xfId="8899" xr:uid="{00000000-0005-0000-0000-00000C1E0000}"/>
    <cellStyle name="Normal 7 4 2 6 2 2 3 4 2" xfId="16977" xr:uid="{00000000-0005-0000-0000-00000C1E0000}"/>
    <cellStyle name="Normal 7 4 2 6 2 2 3 5" xfId="7289" xr:uid="{00000000-0005-0000-0000-0000091E0000}"/>
    <cellStyle name="Normal 7 4 2 6 2 2 3 6" xfId="15369" xr:uid="{00000000-0005-0000-0000-0000091E0000}"/>
    <cellStyle name="Normal 7 4 2 6 2 2 4" xfId="2951" xr:uid="{00000000-0005-0000-0000-00002E130000}"/>
    <cellStyle name="Normal 7 4 2 6 2 2 4 2" xfId="9440" xr:uid="{00000000-0005-0000-0000-00000D1E0000}"/>
    <cellStyle name="Normal 7 4 2 6 2 2 4 3" xfId="17518" xr:uid="{00000000-0005-0000-0000-00000D1E0000}"/>
    <cellStyle name="Normal 7 4 2 6 2 2 5" xfId="4644" xr:uid="{00000000-0005-0000-0000-00002F130000}"/>
    <cellStyle name="Normal 7 4 2 6 2 2 5 2" xfId="11031" xr:uid="{00000000-0005-0000-0000-00000E1E0000}"/>
    <cellStyle name="Normal 7 4 2 6 2 2 5 3" xfId="19109" xr:uid="{00000000-0005-0000-0000-00000E1E0000}"/>
    <cellStyle name="Normal 7 4 2 6 2 2 6" xfId="7845" xr:uid="{00000000-0005-0000-0000-00000F1E0000}"/>
    <cellStyle name="Normal 7 4 2 6 2 2 6 2" xfId="15923" xr:uid="{00000000-0005-0000-0000-00000F1E0000}"/>
    <cellStyle name="Normal 7 4 2 6 2 2 7" xfId="13361" xr:uid="{00000000-0005-0000-0000-0000101E0000}"/>
    <cellStyle name="Normal 7 4 2 6 2 2 7 2" xfId="21398" xr:uid="{00000000-0005-0000-0000-0000101E0000}"/>
    <cellStyle name="Normal 7 4 2 6 2 2 8" xfId="6235" xr:uid="{00000000-0005-0000-0000-0000041E0000}"/>
    <cellStyle name="Normal 7 4 2 6 2 2 9" xfId="14315" xr:uid="{00000000-0005-0000-0000-0000041E0000}"/>
    <cellStyle name="Normal 7 4 2 6 2 3" xfId="1540" xr:uid="{00000000-0005-0000-0000-000030130000}"/>
    <cellStyle name="Normal 7 4 2 6 2 3 2" xfId="3189" xr:uid="{00000000-0005-0000-0000-000031130000}"/>
    <cellStyle name="Normal 7 4 2 6 2 3 2 2" xfId="9648" xr:uid="{00000000-0005-0000-0000-0000121E0000}"/>
    <cellStyle name="Normal 7 4 2 6 2 3 2 3" xfId="17726" xr:uid="{00000000-0005-0000-0000-0000121E0000}"/>
    <cellStyle name="Normal 7 4 2 6 2 3 3" xfId="4852" xr:uid="{00000000-0005-0000-0000-000032130000}"/>
    <cellStyle name="Normal 7 4 2 6 2 3 3 2" xfId="11239" xr:uid="{00000000-0005-0000-0000-0000131E0000}"/>
    <cellStyle name="Normal 7 4 2 6 2 3 3 3" xfId="19317" xr:uid="{00000000-0005-0000-0000-0000131E0000}"/>
    <cellStyle name="Normal 7 4 2 6 2 3 4" xfId="8053" xr:uid="{00000000-0005-0000-0000-0000141E0000}"/>
    <cellStyle name="Normal 7 4 2 6 2 3 4 2" xfId="16131" xr:uid="{00000000-0005-0000-0000-0000141E0000}"/>
    <cellStyle name="Normal 7 4 2 6 2 3 5" xfId="6443" xr:uid="{00000000-0005-0000-0000-0000111E0000}"/>
    <cellStyle name="Normal 7 4 2 6 2 3 6" xfId="14523" xr:uid="{00000000-0005-0000-0000-0000111E0000}"/>
    <cellStyle name="Normal 7 4 2 6 2 4" xfId="2066" xr:uid="{00000000-0005-0000-0000-000033130000}"/>
    <cellStyle name="Normal 7 4 2 6 2 4 2" xfId="3716" xr:uid="{00000000-0005-0000-0000-000034130000}"/>
    <cellStyle name="Normal 7 4 2 6 2 4 2 2" xfId="10175" xr:uid="{00000000-0005-0000-0000-0000161E0000}"/>
    <cellStyle name="Normal 7 4 2 6 2 4 2 3" xfId="18253" xr:uid="{00000000-0005-0000-0000-0000161E0000}"/>
    <cellStyle name="Normal 7 4 2 6 2 4 3" xfId="5379" xr:uid="{00000000-0005-0000-0000-000035130000}"/>
    <cellStyle name="Normal 7 4 2 6 2 4 3 2" xfId="11766" xr:uid="{00000000-0005-0000-0000-0000171E0000}"/>
    <cellStyle name="Normal 7 4 2 6 2 4 3 3" xfId="19844" xr:uid="{00000000-0005-0000-0000-0000171E0000}"/>
    <cellStyle name="Normal 7 4 2 6 2 4 4" xfId="8580" xr:uid="{00000000-0005-0000-0000-0000181E0000}"/>
    <cellStyle name="Normal 7 4 2 6 2 4 4 2" xfId="16658" xr:uid="{00000000-0005-0000-0000-0000181E0000}"/>
    <cellStyle name="Normal 7 4 2 6 2 4 5" xfId="6970" xr:uid="{00000000-0005-0000-0000-0000151E0000}"/>
    <cellStyle name="Normal 7 4 2 6 2 4 6" xfId="15050" xr:uid="{00000000-0005-0000-0000-0000151E0000}"/>
    <cellStyle name="Normal 7 4 2 6 2 5" xfId="2728" xr:uid="{00000000-0005-0000-0000-000036130000}"/>
    <cellStyle name="Normal 7 4 2 6 2 5 2" xfId="9217" xr:uid="{00000000-0005-0000-0000-0000191E0000}"/>
    <cellStyle name="Normal 7 4 2 6 2 5 3" xfId="17295" xr:uid="{00000000-0005-0000-0000-0000191E0000}"/>
    <cellStyle name="Normal 7 4 2 6 2 6" xfId="4325" xr:uid="{00000000-0005-0000-0000-000037130000}"/>
    <cellStyle name="Normal 7 4 2 6 2 6 2" xfId="10712" xr:uid="{00000000-0005-0000-0000-00001A1E0000}"/>
    <cellStyle name="Normal 7 4 2 6 2 6 3" xfId="18790" xr:uid="{00000000-0005-0000-0000-00001A1E0000}"/>
    <cellStyle name="Normal 7 4 2 6 2 7" xfId="7526" xr:uid="{00000000-0005-0000-0000-00001B1E0000}"/>
    <cellStyle name="Normal 7 4 2 6 2 7 2" xfId="15604" xr:uid="{00000000-0005-0000-0000-00001B1E0000}"/>
    <cellStyle name="Normal 7 4 2 6 2 8" xfId="12615" xr:uid="{00000000-0005-0000-0000-00001C1E0000}"/>
    <cellStyle name="Normal 7 4 2 6 2 8 2" xfId="20680" xr:uid="{00000000-0005-0000-0000-00001C1E0000}"/>
    <cellStyle name="Normal 7 4 2 6 2 9" xfId="5916" xr:uid="{00000000-0005-0000-0000-0000031E0000}"/>
    <cellStyle name="Normal 7 4 2 6 3" xfId="1083" xr:uid="{00000000-0005-0000-0000-000038130000}"/>
    <cellStyle name="Normal 7 4 2 6 3 2" xfId="1736" xr:uid="{00000000-0005-0000-0000-000039130000}"/>
    <cellStyle name="Normal 7 4 2 6 3 2 2" xfId="3386" xr:uid="{00000000-0005-0000-0000-00003A130000}"/>
    <cellStyle name="Normal 7 4 2 6 3 2 2 2" xfId="9845" xr:uid="{00000000-0005-0000-0000-00001F1E0000}"/>
    <cellStyle name="Normal 7 4 2 6 3 2 2 3" xfId="17923" xr:uid="{00000000-0005-0000-0000-00001F1E0000}"/>
    <cellStyle name="Normal 7 4 2 6 3 2 3" xfId="5049" xr:uid="{00000000-0005-0000-0000-00003B130000}"/>
    <cellStyle name="Normal 7 4 2 6 3 2 3 2" xfId="11436" xr:uid="{00000000-0005-0000-0000-0000201E0000}"/>
    <cellStyle name="Normal 7 4 2 6 3 2 3 3" xfId="19514" xr:uid="{00000000-0005-0000-0000-0000201E0000}"/>
    <cellStyle name="Normal 7 4 2 6 3 2 4" xfId="8250" xr:uid="{00000000-0005-0000-0000-0000211E0000}"/>
    <cellStyle name="Normal 7 4 2 6 3 2 4 2" xfId="16328" xr:uid="{00000000-0005-0000-0000-0000211E0000}"/>
    <cellStyle name="Normal 7 4 2 6 3 2 5" xfId="6640" xr:uid="{00000000-0005-0000-0000-00001E1E0000}"/>
    <cellStyle name="Normal 7 4 2 6 3 2 6" xfId="14720" xr:uid="{00000000-0005-0000-0000-00001E1E0000}"/>
    <cellStyle name="Normal 7 4 2 6 3 3" xfId="2263" xr:uid="{00000000-0005-0000-0000-00003C130000}"/>
    <cellStyle name="Normal 7 4 2 6 3 3 2" xfId="3913" xr:uid="{00000000-0005-0000-0000-00003D130000}"/>
    <cellStyle name="Normal 7 4 2 6 3 3 2 2" xfId="10372" xr:uid="{00000000-0005-0000-0000-0000231E0000}"/>
    <cellStyle name="Normal 7 4 2 6 3 3 2 3" xfId="18450" xr:uid="{00000000-0005-0000-0000-0000231E0000}"/>
    <cellStyle name="Normal 7 4 2 6 3 3 3" xfId="5576" xr:uid="{00000000-0005-0000-0000-00003E130000}"/>
    <cellStyle name="Normal 7 4 2 6 3 3 3 2" xfId="11963" xr:uid="{00000000-0005-0000-0000-0000241E0000}"/>
    <cellStyle name="Normal 7 4 2 6 3 3 3 3" xfId="20041" xr:uid="{00000000-0005-0000-0000-0000241E0000}"/>
    <cellStyle name="Normal 7 4 2 6 3 3 4" xfId="8777" xr:uid="{00000000-0005-0000-0000-0000251E0000}"/>
    <cellStyle name="Normal 7 4 2 6 3 3 4 2" xfId="16855" xr:uid="{00000000-0005-0000-0000-0000251E0000}"/>
    <cellStyle name="Normal 7 4 2 6 3 3 5" xfId="7167" xr:uid="{00000000-0005-0000-0000-0000221E0000}"/>
    <cellStyle name="Normal 7 4 2 6 3 3 6" xfId="15247" xr:uid="{00000000-0005-0000-0000-0000221E0000}"/>
    <cellStyle name="Normal 7 4 2 6 3 4" xfId="2834" xr:uid="{00000000-0005-0000-0000-00003F130000}"/>
    <cellStyle name="Normal 7 4 2 6 3 4 2" xfId="9323" xr:uid="{00000000-0005-0000-0000-0000261E0000}"/>
    <cellStyle name="Normal 7 4 2 6 3 4 3" xfId="17401" xr:uid="{00000000-0005-0000-0000-0000261E0000}"/>
    <cellStyle name="Normal 7 4 2 6 3 5" xfId="4522" xr:uid="{00000000-0005-0000-0000-000040130000}"/>
    <cellStyle name="Normal 7 4 2 6 3 5 2" xfId="10909" xr:uid="{00000000-0005-0000-0000-0000271E0000}"/>
    <cellStyle name="Normal 7 4 2 6 3 5 3" xfId="18987" xr:uid="{00000000-0005-0000-0000-0000271E0000}"/>
    <cellStyle name="Normal 7 4 2 6 3 6" xfId="7723" xr:uid="{00000000-0005-0000-0000-0000281E0000}"/>
    <cellStyle name="Normal 7 4 2 6 3 6 2" xfId="15801" xr:uid="{00000000-0005-0000-0000-0000281E0000}"/>
    <cellStyle name="Normal 7 4 2 6 3 7" xfId="13362" xr:uid="{00000000-0005-0000-0000-0000291E0000}"/>
    <cellStyle name="Normal 7 4 2 6 3 7 2" xfId="21399" xr:uid="{00000000-0005-0000-0000-0000291E0000}"/>
    <cellStyle name="Normal 7 4 2 6 3 8" xfId="6113" xr:uid="{00000000-0005-0000-0000-00001D1E0000}"/>
    <cellStyle name="Normal 7 4 2 6 3 9" xfId="14193" xr:uid="{00000000-0005-0000-0000-00001D1E0000}"/>
    <cellStyle name="Normal 7 4 2 6 4" xfId="1490" xr:uid="{00000000-0005-0000-0000-000041130000}"/>
    <cellStyle name="Normal 7 4 2 6 4 2" xfId="3139" xr:uid="{00000000-0005-0000-0000-000042130000}"/>
    <cellStyle name="Normal 7 4 2 6 4 2 2" xfId="9598" xr:uid="{00000000-0005-0000-0000-00002B1E0000}"/>
    <cellStyle name="Normal 7 4 2 6 4 2 3" xfId="17676" xr:uid="{00000000-0005-0000-0000-00002B1E0000}"/>
    <cellStyle name="Normal 7 4 2 6 4 3" xfId="4802" xr:uid="{00000000-0005-0000-0000-000043130000}"/>
    <cellStyle name="Normal 7 4 2 6 4 3 2" xfId="11189" xr:uid="{00000000-0005-0000-0000-00002C1E0000}"/>
    <cellStyle name="Normal 7 4 2 6 4 3 3" xfId="19267" xr:uid="{00000000-0005-0000-0000-00002C1E0000}"/>
    <cellStyle name="Normal 7 4 2 6 4 4" xfId="8003" xr:uid="{00000000-0005-0000-0000-00002D1E0000}"/>
    <cellStyle name="Normal 7 4 2 6 4 4 2" xfId="16081" xr:uid="{00000000-0005-0000-0000-00002D1E0000}"/>
    <cellStyle name="Normal 7 4 2 6 4 5" xfId="12820" xr:uid="{00000000-0005-0000-0000-00002E1E0000}"/>
    <cellStyle name="Normal 7 4 2 6 4 5 2" xfId="20859" xr:uid="{00000000-0005-0000-0000-00002E1E0000}"/>
    <cellStyle name="Normal 7 4 2 6 4 6" xfId="6393" xr:uid="{00000000-0005-0000-0000-00002A1E0000}"/>
    <cellStyle name="Normal 7 4 2 6 4 7" xfId="14473" xr:uid="{00000000-0005-0000-0000-00002A1E0000}"/>
    <cellStyle name="Normal 7 4 2 6 5" xfId="2016" xr:uid="{00000000-0005-0000-0000-000044130000}"/>
    <cellStyle name="Normal 7 4 2 6 5 2" xfId="3666" xr:uid="{00000000-0005-0000-0000-000045130000}"/>
    <cellStyle name="Normal 7 4 2 6 5 2 2" xfId="10125" xr:uid="{00000000-0005-0000-0000-0000301E0000}"/>
    <cellStyle name="Normal 7 4 2 6 5 2 3" xfId="18203" xr:uid="{00000000-0005-0000-0000-0000301E0000}"/>
    <cellStyle name="Normal 7 4 2 6 5 3" xfId="5329" xr:uid="{00000000-0005-0000-0000-000046130000}"/>
    <cellStyle name="Normal 7 4 2 6 5 3 2" xfId="11716" xr:uid="{00000000-0005-0000-0000-0000311E0000}"/>
    <cellStyle name="Normal 7 4 2 6 5 3 3" xfId="19794" xr:uid="{00000000-0005-0000-0000-0000311E0000}"/>
    <cellStyle name="Normal 7 4 2 6 5 4" xfId="8530" xr:uid="{00000000-0005-0000-0000-0000321E0000}"/>
    <cellStyle name="Normal 7 4 2 6 5 4 2" xfId="16608" xr:uid="{00000000-0005-0000-0000-0000321E0000}"/>
    <cellStyle name="Normal 7 4 2 6 5 5" xfId="6920" xr:uid="{00000000-0005-0000-0000-00002F1E0000}"/>
    <cellStyle name="Normal 7 4 2 6 5 6" xfId="15000" xr:uid="{00000000-0005-0000-0000-00002F1E0000}"/>
    <cellStyle name="Normal 7 4 2 6 6" xfId="2658" xr:uid="{00000000-0005-0000-0000-000047130000}"/>
    <cellStyle name="Normal 7 4 2 6 6 2" xfId="9152" xr:uid="{00000000-0005-0000-0000-0000331E0000}"/>
    <cellStyle name="Normal 7 4 2 6 6 3" xfId="17230" xr:uid="{00000000-0005-0000-0000-0000331E0000}"/>
    <cellStyle name="Normal 7 4 2 6 7" xfId="4275" xr:uid="{00000000-0005-0000-0000-000048130000}"/>
    <cellStyle name="Normal 7 4 2 6 7 2" xfId="10662" xr:uid="{00000000-0005-0000-0000-0000341E0000}"/>
    <cellStyle name="Normal 7 4 2 6 7 3" xfId="18740" xr:uid="{00000000-0005-0000-0000-0000341E0000}"/>
    <cellStyle name="Normal 7 4 2 6 8" xfId="7476" xr:uid="{00000000-0005-0000-0000-0000351E0000}"/>
    <cellStyle name="Normal 7 4 2 6 8 2" xfId="15554" xr:uid="{00000000-0005-0000-0000-0000351E0000}"/>
    <cellStyle name="Normal 7 4 2 6 9" xfId="12346" xr:uid="{00000000-0005-0000-0000-0000361E0000}"/>
    <cellStyle name="Normal 7 4 2 6 9 2" xfId="20418" xr:uid="{00000000-0005-0000-0000-0000361E0000}"/>
    <cellStyle name="Normal 7 4 2 7" xfId="815" xr:uid="{00000000-0005-0000-0000-00002F030000}"/>
    <cellStyle name="Normal 7 4 2 7 10" xfId="5867" xr:uid="{00000000-0005-0000-0000-0000371E0000}"/>
    <cellStyle name="Normal 7 4 2 7 11" xfId="13947" xr:uid="{00000000-0005-0000-0000-0000371E0000}"/>
    <cellStyle name="Normal 7 4 2 7 2" xfId="1084" xr:uid="{00000000-0005-0000-0000-00004A130000}"/>
    <cellStyle name="Normal 7 4 2 7 2 2" xfId="1737" xr:uid="{00000000-0005-0000-0000-00004B130000}"/>
    <cellStyle name="Normal 7 4 2 7 2 2 2" xfId="3387" xr:uid="{00000000-0005-0000-0000-00004C130000}"/>
    <cellStyle name="Normal 7 4 2 7 2 2 2 2" xfId="9846" xr:uid="{00000000-0005-0000-0000-00003A1E0000}"/>
    <cellStyle name="Normal 7 4 2 7 2 2 2 3" xfId="17924" xr:uid="{00000000-0005-0000-0000-00003A1E0000}"/>
    <cellStyle name="Normal 7 4 2 7 2 2 3" xfId="5050" xr:uid="{00000000-0005-0000-0000-00004D130000}"/>
    <cellStyle name="Normal 7 4 2 7 2 2 3 2" xfId="11437" xr:uid="{00000000-0005-0000-0000-00003B1E0000}"/>
    <cellStyle name="Normal 7 4 2 7 2 2 3 3" xfId="19515" xr:uid="{00000000-0005-0000-0000-00003B1E0000}"/>
    <cellStyle name="Normal 7 4 2 7 2 2 4" xfId="8251" xr:uid="{00000000-0005-0000-0000-00003C1E0000}"/>
    <cellStyle name="Normal 7 4 2 7 2 2 4 2" xfId="16329" xr:uid="{00000000-0005-0000-0000-00003C1E0000}"/>
    <cellStyle name="Normal 7 4 2 7 2 2 5" xfId="6641" xr:uid="{00000000-0005-0000-0000-0000391E0000}"/>
    <cellStyle name="Normal 7 4 2 7 2 2 6" xfId="14721" xr:uid="{00000000-0005-0000-0000-0000391E0000}"/>
    <cellStyle name="Normal 7 4 2 7 2 3" xfId="2264" xr:uid="{00000000-0005-0000-0000-00004E130000}"/>
    <cellStyle name="Normal 7 4 2 7 2 3 2" xfId="3914" xr:uid="{00000000-0005-0000-0000-00004F130000}"/>
    <cellStyle name="Normal 7 4 2 7 2 3 2 2" xfId="10373" xr:uid="{00000000-0005-0000-0000-00003E1E0000}"/>
    <cellStyle name="Normal 7 4 2 7 2 3 2 3" xfId="18451" xr:uid="{00000000-0005-0000-0000-00003E1E0000}"/>
    <cellStyle name="Normal 7 4 2 7 2 3 3" xfId="5577" xr:uid="{00000000-0005-0000-0000-000050130000}"/>
    <cellStyle name="Normal 7 4 2 7 2 3 3 2" xfId="11964" xr:uid="{00000000-0005-0000-0000-00003F1E0000}"/>
    <cellStyle name="Normal 7 4 2 7 2 3 3 3" xfId="20042" xr:uid="{00000000-0005-0000-0000-00003F1E0000}"/>
    <cellStyle name="Normal 7 4 2 7 2 3 4" xfId="8778" xr:uid="{00000000-0005-0000-0000-0000401E0000}"/>
    <cellStyle name="Normal 7 4 2 7 2 3 4 2" xfId="16856" xr:uid="{00000000-0005-0000-0000-0000401E0000}"/>
    <cellStyle name="Normal 7 4 2 7 2 3 5" xfId="7168" xr:uid="{00000000-0005-0000-0000-00003D1E0000}"/>
    <cellStyle name="Normal 7 4 2 7 2 3 6" xfId="15248" xr:uid="{00000000-0005-0000-0000-00003D1E0000}"/>
    <cellStyle name="Normal 7 4 2 7 2 4" xfId="2835" xr:uid="{00000000-0005-0000-0000-000051130000}"/>
    <cellStyle name="Normal 7 4 2 7 2 4 2" xfId="9324" xr:uid="{00000000-0005-0000-0000-0000411E0000}"/>
    <cellStyle name="Normal 7 4 2 7 2 4 3" xfId="17402" xr:uid="{00000000-0005-0000-0000-0000411E0000}"/>
    <cellStyle name="Normal 7 4 2 7 2 5" xfId="4523" xr:uid="{00000000-0005-0000-0000-000052130000}"/>
    <cellStyle name="Normal 7 4 2 7 2 5 2" xfId="10910" xr:uid="{00000000-0005-0000-0000-0000421E0000}"/>
    <cellStyle name="Normal 7 4 2 7 2 5 3" xfId="18988" xr:uid="{00000000-0005-0000-0000-0000421E0000}"/>
    <cellStyle name="Normal 7 4 2 7 2 6" xfId="7724" xr:uid="{00000000-0005-0000-0000-0000431E0000}"/>
    <cellStyle name="Normal 7 4 2 7 2 6 2" xfId="15802" xr:uid="{00000000-0005-0000-0000-0000431E0000}"/>
    <cellStyle name="Normal 7 4 2 7 2 7" xfId="12821" xr:uid="{00000000-0005-0000-0000-0000441E0000}"/>
    <cellStyle name="Normal 7 4 2 7 2 7 2" xfId="20860" xr:uid="{00000000-0005-0000-0000-0000441E0000}"/>
    <cellStyle name="Normal 7 4 2 7 2 8" xfId="6114" xr:uid="{00000000-0005-0000-0000-0000381E0000}"/>
    <cellStyle name="Normal 7 4 2 7 2 9" xfId="14194" xr:uid="{00000000-0005-0000-0000-0000381E0000}"/>
    <cellStyle name="Normal 7 4 2 7 3" xfId="1491" xr:uid="{00000000-0005-0000-0000-000053130000}"/>
    <cellStyle name="Normal 7 4 2 7 3 2" xfId="3140" xr:uid="{00000000-0005-0000-0000-000054130000}"/>
    <cellStyle name="Normal 7 4 2 7 3 2 2" xfId="9599" xr:uid="{00000000-0005-0000-0000-0000461E0000}"/>
    <cellStyle name="Normal 7 4 2 7 3 2 3" xfId="17677" xr:uid="{00000000-0005-0000-0000-0000461E0000}"/>
    <cellStyle name="Normal 7 4 2 7 3 3" xfId="4803" xr:uid="{00000000-0005-0000-0000-000055130000}"/>
    <cellStyle name="Normal 7 4 2 7 3 3 2" xfId="11190" xr:uid="{00000000-0005-0000-0000-0000471E0000}"/>
    <cellStyle name="Normal 7 4 2 7 3 3 3" xfId="19268" xr:uid="{00000000-0005-0000-0000-0000471E0000}"/>
    <cellStyle name="Normal 7 4 2 7 3 4" xfId="8004" xr:uid="{00000000-0005-0000-0000-0000481E0000}"/>
    <cellStyle name="Normal 7 4 2 7 3 4 2" xfId="16082" xr:uid="{00000000-0005-0000-0000-0000481E0000}"/>
    <cellStyle name="Normal 7 4 2 7 3 5" xfId="6394" xr:uid="{00000000-0005-0000-0000-0000451E0000}"/>
    <cellStyle name="Normal 7 4 2 7 3 6" xfId="14474" xr:uid="{00000000-0005-0000-0000-0000451E0000}"/>
    <cellStyle name="Normal 7 4 2 7 4" xfId="2017" xr:uid="{00000000-0005-0000-0000-000056130000}"/>
    <cellStyle name="Normal 7 4 2 7 4 2" xfId="3667" xr:uid="{00000000-0005-0000-0000-000057130000}"/>
    <cellStyle name="Normal 7 4 2 7 4 2 2" xfId="10126" xr:uid="{00000000-0005-0000-0000-00004A1E0000}"/>
    <cellStyle name="Normal 7 4 2 7 4 2 3" xfId="18204" xr:uid="{00000000-0005-0000-0000-00004A1E0000}"/>
    <cellStyle name="Normal 7 4 2 7 4 3" xfId="5330" xr:uid="{00000000-0005-0000-0000-000058130000}"/>
    <cellStyle name="Normal 7 4 2 7 4 3 2" xfId="11717" xr:uid="{00000000-0005-0000-0000-00004B1E0000}"/>
    <cellStyle name="Normal 7 4 2 7 4 3 3" xfId="19795" xr:uid="{00000000-0005-0000-0000-00004B1E0000}"/>
    <cellStyle name="Normal 7 4 2 7 4 4" xfId="8531" xr:uid="{00000000-0005-0000-0000-00004C1E0000}"/>
    <cellStyle name="Normal 7 4 2 7 4 4 2" xfId="16609" xr:uid="{00000000-0005-0000-0000-00004C1E0000}"/>
    <cellStyle name="Normal 7 4 2 7 4 5" xfId="6921" xr:uid="{00000000-0005-0000-0000-0000491E0000}"/>
    <cellStyle name="Normal 7 4 2 7 4 6" xfId="15001" xr:uid="{00000000-0005-0000-0000-0000491E0000}"/>
    <cellStyle name="Normal 7 4 2 7 5" xfId="2659" xr:uid="{00000000-0005-0000-0000-000059130000}"/>
    <cellStyle name="Normal 7 4 2 7 5 2" xfId="9153" xr:uid="{00000000-0005-0000-0000-00004D1E0000}"/>
    <cellStyle name="Normal 7 4 2 7 5 3" xfId="17231" xr:uid="{00000000-0005-0000-0000-00004D1E0000}"/>
    <cellStyle name="Normal 7 4 2 7 6" xfId="4276" xr:uid="{00000000-0005-0000-0000-00005A130000}"/>
    <cellStyle name="Normal 7 4 2 7 6 2" xfId="10663" xr:uid="{00000000-0005-0000-0000-00004E1E0000}"/>
    <cellStyle name="Normal 7 4 2 7 6 3" xfId="18741" xr:uid="{00000000-0005-0000-0000-00004E1E0000}"/>
    <cellStyle name="Normal 7 4 2 7 7" xfId="7477" xr:uid="{00000000-0005-0000-0000-00004F1E0000}"/>
    <cellStyle name="Normal 7 4 2 7 7 2" xfId="15555" xr:uid="{00000000-0005-0000-0000-00004F1E0000}"/>
    <cellStyle name="Normal 7 4 2 7 8" xfId="12347" xr:uid="{00000000-0005-0000-0000-0000501E0000}"/>
    <cellStyle name="Normal 7 4 2 7 8 2" xfId="20419" xr:uid="{00000000-0005-0000-0000-0000501E0000}"/>
    <cellStyle name="Normal 7 4 2 7 9" xfId="13737" xr:uid="{00000000-0005-0000-0000-0000511E0000}"/>
    <cellStyle name="Normal 7 4 2 7 9 2" xfId="21734" xr:uid="{00000000-0005-0000-0000-0000511E0000}"/>
    <cellStyle name="Normal 7 4 2 8" xfId="816" xr:uid="{00000000-0005-0000-0000-000030030000}"/>
    <cellStyle name="Normal 7 4 2 8 10" xfId="5868" xr:uid="{00000000-0005-0000-0000-0000521E0000}"/>
    <cellStyle name="Normal 7 4 2 8 11" xfId="13948" xr:uid="{00000000-0005-0000-0000-0000521E0000}"/>
    <cellStyle name="Normal 7 4 2 8 2" xfId="1085" xr:uid="{00000000-0005-0000-0000-00005C130000}"/>
    <cellStyle name="Normal 7 4 2 8 2 2" xfId="1738" xr:uid="{00000000-0005-0000-0000-00005D130000}"/>
    <cellStyle name="Normal 7 4 2 8 2 2 2" xfId="3388" xr:uid="{00000000-0005-0000-0000-00005E130000}"/>
    <cellStyle name="Normal 7 4 2 8 2 2 2 2" xfId="9847" xr:uid="{00000000-0005-0000-0000-0000551E0000}"/>
    <cellStyle name="Normal 7 4 2 8 2 2 2 3" xfId="17925" xr:uid="{00000000-0005-0000-0000-0000551E0000}"/>
    <cellStyle name="Normal 7 4 2 8 2 2 3" xfId="5051" xr:uid="{00000000-0005-0000-0000-00005F130000}"/>
    <cellStyle name="Normal 7 4 2 8 2 2 3 2" xfId="11438" xr:uid="{00000000-0005-0000-0000-0000561E0000}"/>
    <cellStyle name="Normal 7 4 2 8 2 2 3 3" xfId="19516" xr:uid="{00000000-0005-0000-0000-0000561E0000}"/>
    <cellStyle name="Normal 7 4 2 8 2 2 4" xfId="8252" xr:uid="{00000000-0005-0000-0000-0000571E0000}"/>
    <cellStyle name="Normal 7 4 2 8 2 2 4 2" xfId="16330" xr:uid="{00000000-0005-0000-0000-0000571E0000}"/>
    <cellStyle name="Normal 7 4 2 8 2 2 5" xfId="6642" xr:uid="{00000000-0005-0000-0000-0000541E0000}"/>
    <cellStyle name="Normal 7 4 2 8 2 2 6" xfId="14722" xr:uid="{00000000-0005-0000-0000-0000541E0000}"/>
    <cellStyle name="Normal 7 4 2 8 2 3" xfId="2265" xr:uid="{00000000-0005-0000-0000-000060130000}"/>
    <cellStyle name="Normal 7 4 2 8 2 3 2" xfId="3915" xr:uid="{00000000-0005-0000-0000-000061130000}"/>
    <cellStyle name="Normal 7 4 2 8 2 3 2 2" xfId="10374" xr:uid="{00000000-0005-0000-0000-0000591E0000}"/>
    <cellStyle name="Normal 7 4 2 8 2 3 2 3" xfId="18452" xr:uid="{00000000-0005-0000-0000-0000591E0000}"/>
    <cellStyle name="Normal 7 4 2 8 2 3 3" xfId="5578" xr:uid="{00000000-0005-0000-0000-000062130000}"/>
    <cellStyle name="Normal 7 4 2 8 2 3 3 2" xfId="11965" xr:uid="{00000000-0005-0000-0000-00005A1E0000}"/>
    <cellStyle name="Normal 7 4 2 8 2 3 3 3" xfId="20043" xr:uid="{00000000-0005-0000-0000-00005A1E0000}"/>
    <cellStyle name="Normal 7 4 2 8 2 3 4" xfId="8779" xr:uid="{00000000-0005-0000-0000-00005B1E0000}"/>
    <cellStyle name="Normal 7 4 2 8 2 3 4 2" xfId="16857" xr:uid="{00000000-0005-0000-0000-00005B1E0000}"/>
    <cellStyle name="Normal 7 4 2 8 2 3 5" xfId="7169" xr:uid="{00000000-0005-0000-0000-0000581E0000}"/>
    <cellStyle name="Normal 7 4 2 8 2 3 6" xfId="15249" xr:uid="{00000000-0005-0000-0000-0000581E0000}"/>
    <cellStyle name="Normal 7 4 2 8 2 4" xfId="2836" xr:uid="{00000000-0005-0000-0000-000063130000}"/>
    <cellStyle name="Normal 7 4 2 8 2 4 2" xfId="9325" xr:uid="{00000000-0005-0000-0000-00005C1E0000}"/>
    <cellStyle name="Normal 7 4 2 8 2 4 3" xfId="17403" xr:uid="{00000000-0005-0000-0000-00005C1E0000}"/>
    <cellStyle name="Normal 7 4 2 8 2 5" xfId="4524" xr:uid="{00000000-0005-0000-0000-000064130000}"/>
    <cellStyle name="Normal 7 4 2 8 2 5 2" xfId="10911" xr:uid="{00000000-0005-0000-0000-00005D1E0000}"/>
    <cellStyle name="Normal 7 4 2 8 2 5 3" xfId="18989" xr:uid="{00000000-0005-0000-0000-00005D1E0000}"/>
    <cellStyle name="Normal 7 4 2 8 2 6" xfId="7725" xr:uid="{00000000-0005-0000-0000-00005E1E0000}"/>
    <cellStyle name="Normal 7 4 2 8 2 6 2" xfId="15803" xr:uid="{00000000-0005-0000-0000-00005E1E0000}"/>
    <cellStyle name="Normal 7 4 2 8 2 7" xfId="12822" xr:uid="{00000000-0005-0000-0000-00005F1E0000}"/>
    <cellStyle name="Normal 7 4 2 8 2 7 2" xfId="20861" xr:uid="{00000000-0005-0000-0000-00005F1E0000}"/>
    <cellStyle name="Normal 7 4 2 8 2 8" xfId="6115" xr:uid="{00000000-0005-0000-0000-0000531E0000}"/>
    <cellStyle name="Normal 7 4 2 8 2 9" xfId="14195" xr:uid="{00000000-0005-0000-0000-0000531E0000}"/>
    <cellStyle name="Normal 7 4 2 8 3" xfId="1492" xr:uid="{00000000-0005-0000-0000-000065130000}"/>
    <cellStyle name="Normal 7 4 2 8 3 2" xfId="3141" xr:uid="{00000000-0005-0000-0000-000066130000}"/>
    <cellStyle name="Normal 7 4 2 8 3 2 2" xfId="9600" xr:uid="{00000000-0005-0000-0000-0000611E0000}"/>
    <cellStyle name="Normal 7 4 2 8 3 2 3" xfId="17678" xr:uid="{00000000-0005-0000-0000-0000611E0000}"/>
    <cellStyle name="Normal 7 4 2 8 3 3" xfId="4804" xr:uid="{00000000-0005-0000-0000-000067130000}"/>
    <cellStyle name="Normal 7 4 2 8 3 3 2" xfId="11191" xr:uid="{00000000-0005-0000-0000-0000621E0000}"/>
    <cellStyle name="Normal 7 4 2 8 3 3 3" xfId="19269" xr:uid="{00000000-0005-0000-0000-0000621E0000}"/>
    <cellStyle name="Normal 7 4 2 8 3 4" xfId="8005" xr:uid="{00000000-0005-0000-0000-0000631E0000}"/>
    <cellStyle name="Normal 7 4 2 8 3 4 2" xfId="16083" xr:uid="{00000000-0005-0000-0000-0000631E0000}"/>
    <cellStyle name="Normal 7 4 2 8 3 5" xfId="6395" xr:uid="{00000000-0005-0000-0000-0000601E0000}"/>
    <cellStyle name="Normal 7 4 2 8 3 6" xfId="14475" xr:uid="{00000000-0005-0000-0000-0000601E0000}"/>
    <cellStyle name="Normal 7 4 2 8 4" xfId="2018" xr:uid="{00000000-0005-0000-0000-000068130000}"/>
    <cellStyle name="Normal 7 4 2 8 4 2" xfId="3668" xr:uid="{00000000-0005-0000-0000-000069130000}"/>
    <cellStyle name="Normal 7 4 2 8 4 2 2" xfId="10127" xr:uid="{00000000-0005-0000-0000-0000651E0000}"/>
    <cellStyle name="Normal 7 4 2 8 4 2 3" xfId="18205" xr:uid="{00000000-0005-0000-0000-0000651E0000}"/>
    <cellStyle name="Normal 7 4 2 8 4 3" xfId="5331" xr:uid="{00000000-0005-0000-0000-00006A130000}"/>
    <cellStyle name="Normal 7 4 2 8 4 3 2" xfId="11718" xr:uid="{00000000-0005-0000-0000-0000661E0000}"/>
    <cellStyle name="Normal 7 4 2 8 4 3 3" xfId="19796" xr:uid="{00000000-0005-0000-0000-0000661E0000}"/>
    <cellStyle name="Normal 7 4 2 8 4 4" xfId="8532" xr:uid="{00000000-0005-0000-0000-0000671E0000}"/>
    <cellStyle name="Normal 7 4 2 8 4 4 2" xfId="16610" xr:uid="{00000000-0005-0000-0000-0000671E0000}"/>
    <cellStyle name="Normal 7 4 2 8 4 5" xfId="6922" xr:uid="{00000000-0005-0000-0000-0000641E0000}"/>
    <cellStyle name="Normal 7 4 2 8 4 6" xfId="15002" xr:uid="{00000000-0005-0000-0000-0000641E0000}"/>
    <cellStyle name="Normal 7 4 2 8 5" xfId="2660" xr:uid="{00000000-0005-0000-0000-00006B130000}"/>
    <cellStyle name="Normal 7 4 2 8 5 2" xfId="9154" xr:uid="{00000000-0005-0000-0000-0000681E0000}"/>
    <cellStyle name="Normal 7 4 2 8 5 3" xfId="17232" xr:uid="{00000000-0005-0000-0000-0000681E0000}"/>
    <cellStyle name="Normal 7 4 2 8 6" xfId="4277" xr:uid="{00000000-0005-0000-0000-00006C130000}"/>
    <cellStyle name="Normal 7 4 2 8 6 2" xfId="10664" xr:uid="{00000000-0005-0000-0000-0000691E0000}"/>
    <cellStyle name="Normal 7 4 2 8 6 3" xfId="18742" xr:uid="{00000000-0005-0000-0000-0000691E0000}"/>
    <cellStyle name="Normal 7 4 2 8 7" xfId="7478" xr:uid="{00000000-0005-0000-0000-00006A1E0000}"/>
    <cellStyle name="Normal 7 4 2 8 7 2" xfId="15556" xr:uid="{00000000-0005-0000-0000-00006A1E0000}"/>
    <cellStyle name="Normal 7 4 2 8 8" xfId="12348" xr:uid="{00000000-0005-0000-0000-00006B1E0000}"/>
    <cellStyle name="Normal 7 4 2 8 8 2" xfId="20420" xr:uid="{00000000-0005-0000-0000-00006B1E0000}"/>
    <cellStyle name="Normal 7 4 2 8 9" xfId="13738" xr:uid="{00000000-0005-0000-0000-00006C1E0000}"/>
    <cellStyle name="Normal 7 4 2 8 9 2" xfId="21735" xr:uid="{00000000-0005-0000-0000-00006C1E0000}"/>
    <cellStyle name="Normal 7 4 2 9" xfId="817" xr:uid="{00000000-0005-0000-0000-000031030000}"/>
    <cellStyle name="Normal 7 4 2 9 10" xfId="14188" xr:uid="{00000000-0005-0000-0000-00006D1E0000}"/>
    <cellStyle name="Normal 7 4 2 9 2" xfId="1731" xr:uid="{00000000-0005-0000-0000-00006E130000}"/>
    <cellStyle name="Normal 7 4 2 9 2 2" xfId="3381" xr:uid="{00000000-0005-0000-0000-00006F130000}"/>
    <cellStyle name="Normal 7 4 2 9 2 2 2" xfId="9840" xr:uid="{00000000-0005-0000-0000-00006F1E0000}"/>
    <cellStyle name="Normal 7 4 2 9 2 2 3" xfId="17918" xr:uid="{00000000-0005-0000-0000-00006F1E0000}"/>
    <cellStyle name="Normal 7 4 2 9 2 3" xfId="5044" xr:uid="{00000000-0005-0000-0000-000070130000}"/>
    <cellStyle name="Normal 7 4 2 9 2 3 2" xfId="11431" xr:uid="{00000000-0005-0000-0000-0000701E0000}"/>
    <cellStyle name="Normal 7 4 2 9 2 3 3" xfId="19509" xr:uid="{00000000-0005-0000-0000-0000701E0000}"/>
    <cellStyle name="Normal 7 4 2 9 2 4" xfId="8245" xr:uid="{00000000-0005-0000-0000-0000711E0000}"/>
    <cellStyle name="Normal 7 4 2 9 2 4 2" xfId="16323" xr:uid="{00000000-0005-0000-0000-0000711E0000}"/>
    <cellStyle name="Normal 7 4 2 9 2 5" xfId="13363" xr:uid="{00000000-0005-0000-0000-0000721E0000}"/>
    <cellStyle name="Normal 7 4 2 9 2 5 2" xfId="21400" xr:uid="{00000000-0005-0000-0000-0000721E0000}"/>
    <cellStyle name="Normal 7 4 2 9 2 6" xfId="6635" xr:uid="{00000000-0005-0000-0000-00006E1E0000}"/>
    <cellStyle name="Normal 7 4 2 9 2 7" xfId="14715" xr:uid="{00000000-0005-0000-0000-00006E1E0000}"/>
    <cellStyle name="Normal 7 4 2 9 3" xfId="2258" xr:uid="{00000000-0005-0000-0000-000071130000}"/>
    <cellStyle name="Normal 7 4 2 9 3 2" xfId="3908" xr:uid="{00000000-0005-0000-0000-000072130000}"/>
    <cellStyle name="Normal 7 4 2 9 3 2 2" xfId="10367" xr:uid="{00000000-0005-0000-0000-0000741E0000}"/>
    <cellStyle name="Normal 7 4 2 9 3 2 3" xfId="18445" xr:uid="{00000000-0005-0000-0000-0000741E0000}"/>
    <cellStyle name="Normal 7 4 2 9 3 3" xfId="5571" xr:uid="{00000000-0005-0000-0000-000073130000}"/>
    <cellStyle name="Normal 7 4 2 9 3 3 2" xfId="11958" xr:uid="{00000000-0005-0000-0000-0000751E0000}"/>
    <cellStyle name="Normal 7 4 2 9 3 3 3" xfId="20036" xr:uid="{00000000-0005-0000-0000-0000751E0000}"/>
    <cellStyle name="Normal 7 4 2 9 3 4" xfId="8772" xr:uid="{00000000-0005-0000-0000-0000761E0000}"/>
    <cellStyle name="Normal 7 4 2 9 3 4 2" xfId="16850" xr:uid="{00000000-0005-0000-0000-0000761E0000}"/>
    <cellStyle name="Normal 7 4 2 9 3 5" xfId="7162" xr:uid="{00000000-0005-0000-0000-0000731E0000}"/>
    <cellStyle name="Normal 7 4 2 9 3 6" xfId="15242" xr:uid="{00000000-0005-0000-0000-0000731E0000}"/>
    <cellStyle name="Normal 7 4 2 9 4" xfId="2661" xr:uid="{00000000-0005-0000-0000-000074130000}"/>
    <cellStyle name="Normal 7 4 2 9 4 2" xfId="9155" xr:uid="{00000000-0005-0000-0000-0000771E0000}"/>
    <cellStyle name="Normal 7 4 2 9 4 3" xfId="17233" xr:uid="{00000000-0005-0000-0000-0000771E0000}"/>
    <cellStyle name="Normal 7 4 2 9 5" xfId="4517" xr:uid="{00000000-0005-0000-0000-000075130000}"/>
    <cellStyle name="Normal 7 4 2 9 5 2" xfId="10904" xr:uid="{00000000-0005-0000-0000-0000781E0000}"/>
    <cellStyle name="Normal 7 4 2 9 5 3" xfId="18982" xr:uid="{00000000-0005-0000-0000-0000781E0000}"/>
    <cellStyle name="Normal 7 4 2 9 6" xfId="7718" xr:uid="{00000000-0005-0000-0000-0000791E0000}"/>
    <cellStyle name="Normal 7 4 2 9 6 2" xfId="15796" xr:uid="{00000000-0005-0000-0000-0000791E0000}"/>
    <cellStyle name="Normal 7 4 2 9 7" xfId="12349" xr:uid="{00000000-0005-0000-0000-00007A1E0000}"/>
    <cellStyle name="Normal 7 4 2 9 7 2" xfId="20421" xr:uid="{00000000-0005-0000-0000-00007A1E0000}"/>
    <cellStyle name="Normal 7 4 2 9 8" xfId="13739" xr:uid="{00000000-0005-0000-0000-00007B1E0000}"/>
    <cellStyle name="Normal 7 4 2 9 8 2" xfId="21736" xr:uid="{00000000-0005-0000-0000-00007B1E0000}"/>
    <cellStyle name="Normal 7 4 2 9 9" xfId="6108" xr:uid="{00000000-0005-0000-0000-00006D1E0000}"/>
    <cellStyle name="Normal 7 4 20" xfId="12334" xr:uid="{00000000-0005-0000-0000-00007C1E0000}"/>
    <cellStyle name="Normal 7 4 20 2" xfId="20406" xr:uid="{00000000-0005-0000-0000-00007C1E0000}"/>
    <cellStyle name="Normal 7 4 21" xfId="13724" xr:uid="{00000000-0005-0000-0000-00007D1E0000}"/>
    <cellStyle name="Normal 7 4 21 2" xfId="21721" xr:uid="{00000000-0005-0000-0000-00007D1E0000}"/>
    <cellStyle name="Normal 7 4 22" xfId="5730" xr:uid="{00000000-0005-0000-0000-0000A11C0000}"/>
    <cellStyle name="Normal 7 4 23" xfId="13810" xr:uid="{00000000-0005-0000-0000-0000A11C0000}"/>
    <cellStyle name="Normal 7 4 3" xfId="818" xr:uid="{00000000-0005-0000-0000-000032030000}"/>
    <cellStyle name="Normal 7 4 3 10" xfId="12350" xr:uid="{00000000-0005-0000-0000-00007F1E0000}"/>
    <cellStyle name="Normal 7 4 3 10 2" xfId="20422" xr:uid="{00000000-0005-0000-0000-00007F1E0000}"/>
    <cellStyle name="Normal 7 4 3 11" xfId="13740" xr:uid="{00000000-0005-0000-0000-0000801E0000}"/>
    <cellStyle name="Normal 7 4 3 11 2" xfId="21737" xr:uid="{00000000-0005-0000-0000-0000801E0000}"/>
    <cellStyle name="Normal 7 4 3 12" xfId="5869" xr:uid="{00000000-0005-0000-0000-00007E1E0000}"/>
    <cellStyle name="Normal 7 4 3 13" xfId="13949" xr:uid="{00000000-0005-0000-0000-00007E1E0000}"/>
    <cellStyle name="Normal 7 4 3 2" xfId="819" xr:uid="{00000000-0005-0000-0000-000033030000}"/>
    <cellStyle name="Normal 7 4 3 2 10" xfId="5870" xr:uid="{00000000-0005-0000-0000-0000811E0000}"/>
    <cellStyle name="Normal 7 4 3 2 11" xfId="13950" xr:uid="{00000000-0005-0000-0000-0000811E0000}"/>
    <cellStyle name="Normal 7 4 3 2 2" xfId="820" xr:uid="{00000000-0005-0000-0000-000034030000}"/>
    <cellStyle name="Normal 7 4 3 2 2 10" xfId="14197" xr:uid="{00000000-0005-0000-0000-0000821E0000}"/>
    <cellStyle name="Normal 7 4 3 2 2 2" xfId="1740" xr:uid="{00000000-0005-0000-0000-000079130000}"/>
    <cellStyle name="Normal 7 4 3 2 2 2 2" xfId="3390" xr:uid="{00000000-0005-0000-0000-00007A130000}"/>
    <cellStyle name="Normal 7 4 3 2 2 2 2 2" xfId="13365" xr:uid="{00000000-0005-0000-0000-0000851E0000}"/>
    <cellStyle name="Normal 7 4 3 2 2 2 2 2 2" xfId="21402" xr:uid="{00000000-0005-0000-0000-0000851E0000}"/>
    <cellStyle name="Normal 7 4 3 2 2 2 2 3" xfId="9849" xr:uid="{00000000-0005-0000-0000-0000841E0000}"/>
    <cellStyle name="Normal 7 4 3 2 2 2 2 4" xfId="17927" xr:uid="{00000000-0005-0000-0000-0000841E0000}"/>
    <cellStyle name="Normal 7 4 3 2 2 2 3" xfId="5053" xr:uid="{00000000-0005-0000-0000-00007B130000}"/>
    <cellStyle name="Normal 7 4 3 2 2 2 3 2" xfId="11440" xr:uid="{00000000-0005-0000-0000-0000861E0000}"/>
    <cellStyle name="Normal 7 4 3 2 2 2 3 3" xfId="19518" xr:uid="{00000000-0005-0000-0000-0000861E0000}"/>
    <cellStyle name="Normal 7 4 3 2 2 2 4" xfId="8254" xr:uid="{00000000-0005-0000-0000-0000871E0000}"/>
    <cellStyle name="Normal 7 4 3 2 2 2 4 2" xfId="16332" xr:uid="{00000000-0005-0000-0000-0000871E0000}"/>
    <cellStyle name="Normal 7 4 3 2 2 2 5" xfId="12618" xr:uid="{00000000-0005-0000-0000-0000881E0000}"/>
    <cellStyle name="Normal 7 4 3 2 2 2 5 2" xfId="20683" xr:uid="{00000000-0005-0000-0000-0000881E0000}"/>
    <cellStyle name="Normal 7 4 3 2 2 2 6" xfId="6644" xr:uid="{00000000-0005-0000-0000-0000831E0000}"/>
    <cellStyle name="Normal 7 4 3 2 2 2 7" xfId="14724" xr:uid="{00000000-0005-0000-0000-0000831E0000}"/>
    <cellStyle name="Normal 7 4 3 2 2 3" xfId="2267" xr:uid="{00000000-0005-0000-0000-00007C130000}"/>
    <cellStyle name="Normal 7 4 3 2 2 3 2" xfId="3917" xr:uid="{00000000-0005-0000-0000-00007D130000}"/>
    <cellStyle name="Normal 7 4 3 2 2 3 2 2" xfId="10376" xr:uid="{00000000-0005-0000-0000-00008A1E0000}"/>
    <cellStyle name="Normal 7 4 3 2 2 3 2 3" xfId="18454" xr:uid="{00000000-0005-0000-0000-00008A1E0000}"/>
    <cellStyle name="Normal 7 4 3 2 2 3 3" xfId="5580" xr:uid="{00000000-0005-0000-0000-00007E130000}"/>
    <cellStyle name="Normal 7 4 3 2 2 3 3 2" xfId="11967" xr:uid="{00000000-0005-0000-0000-00008B1E0000}"/>
    <cellStyle name="Normal 7 4 3 2 2 3 3 3" xfId="20045" xr:uid="{00000000-0005-0000-0000-00008B1E0000}"/>
    <cellStyle name="Normal 7 4 3 2 2 3 4" xfId="8781" xr:uid="{00000000-0005-0000-0000-00008C1E0000}"/>
    <cellStyle name="Normal 7 4 3 2 2 3 4 2" xfId="16859" xr:uid="{00000000-0005-0000-0000-00008C1E0000}"/>
    <cellStyle name="Normal 7 4 3 2 2 3 5" xfId="13366" xr:uid="{00000000-0005-0000-0000-00008D1E0000}"/>
    <cellStyle name="Normal 7 4 3 2 2 3 5 2" xfId="21403" xr:uid="{00000000-0005-0000-0000-00008D1E0000}"/>
    <cellStyle name="Normal 7 4 3 2 2 3 6" xfId="7171" xr:uid="{00000000-0005-0000-0000-0000891E0000}"/>
    <cellStyle name="Normal 7 4 3 2 2 3 7" xfId="15251" xr:uid="{00000000-0005-0000-0000-0000891E0000}"/>
    <cellStyle name="Normal 7 4 3 2 2 4" xfId="2664" xr:uid="{00000000-0005-0000-0000-00007F130000}"/>
    <cellStyle name="Normal 7 4 3 2 2 4 2" xfId="13364" xr:uid="{00000000-0005-0000-0000-00008F1E0000}"/>
    <cellStyle name="Normal 7 4 3 2 2 4 2 2" xfId="21401" xr:uid="{00000000-0005-0000-0000-00008F1E0000}"/>
    <cellStyle name="Normal 7 4 3 2 2 4 3" xfId="9158" xr:uid="{00000000-0005-0000-0000-00008E1E0000}"/>
    <cellStyle name="Normal 7 4 3 2 2 4 4" xfId="17236" xr:uid="{00000000-0005-0000-0000-00008E1E0000}"/>
    <cellStyle name="Normal 7 4 3 2 2 5" xfId="4526" xr:uid="{00000000-0005-0000-0000-000080130000}"/>
    <cellStyle name="Normal 7 4 3 2 2 5 2" xfId="10913" xr:uid="{00000000-0005-0000-0000-0000901E0000}"/>
    <cellStyle name="Normal 7 4 3 2 2 5 3" xfId="18991" xr:uid="{00000000-0005-0000-0000-0000901E0000}"/>
    <cellStyle name="Normal 7 4 3 2 2 6" xfId="7727" xr:uid="{00000000-0005-0000-0000-0000911E0000}"/>
    <cellStyle name="Normal 7 4 3 2 2 6 2" xfId="15805" xr:uid="{00000000-0005-0000-0000-0000911E0000}"/>
    <cellStyle name="Normal 7 4 3 2 2 7" xfId="12352" xr:uid="{00000000-0005-0000-0000-0000921E0000}"/>
    <cellStyle name="Normal 7 4 3 2 2 7 2" xfId="20424" xr:uid="{00000000-0005-0000-0000-0000921E0000}"/>
    <cellStyle name="Normal 7 4 3 2 2 8" xfId="13742" xr:uid="{00000000-0005-0000-0000-0000931E0000}"/>
    <cellStyle name="Normal 7 4 3 2 2 8 2" xfId="21739" xr:uid="{00000000-0005-0000-0000-0000931E0000}"/>
    <cellStyle name="Normal 7 4 3 2 2 9" xfId="6117" xr:uid="{00000000-0005-0000-0000-0000821E0000}"/>
    <cellStyle name="Normal 7 4 3 2 3" xfId="1494" xr:uid="{00000000-0005-0000-0000-000081130000}"/>
    <cellStyle name="Normal 7 4 3 2 3 2" xfId="3143" xr:uid="{00000000-0005-0000-0000-000082130000}"/>
    <cellStyle name="Normal 7 4 3 2 3 2 2" xfId="13367" xr:uid="{00000000-0005-0000-0000-0000961E0000}"/>
    <cellStyle name="Normal 7 4 3 2 3 2 2 2" xfId="21404" xr:uid="{00000000-0005-0000-0000-0000961E0000}"/>
    <cellStyle name="Normal 7 4 3 2 3 2 3" xfId="9602" xr:uid="{00000000-0005-0000-0000-0000951E0000}"/>
    <cellStyle name="Normal 7 4 3 2 3 2 4" xfId="17680" xr:uid="{00000000-0005-0000-0000-0000951E0000}"/>
    <cellStyle name="Normal 7 4 3 2 3 3" xfId="4806" xr:uid="{00000000-0005-0000-0000-000083130000}"/>
    <cellStyle name="Normal 7 4 3 2 3 3 2" xfId="11193" xr:uid="{00000000-0005-0000-0000-0000971E0000}"/>
    <cellStyle name="Normal 7 4 3 2 3 3 3" xfId="19271" xr:uid="{00000000-0005-0000-0000-0000971E0000}"/>
    <cellStyle name="Normal 7 4 3 2 3 4" xfId="8007" xr:uid="{00000000-0005-0000-0000-0000981E0000}"/>
    <cellStyle name="Normal 7 4 3 2 3 4 2" xfId="16085" xr:uid="{00000000-0005-0000-0000-0000981E0000}"/>
    <cellStyle name="Normal 7 4 3 2 3 5" xfId="12617" xr:uid="{00000000-0005-0000-0000-0000991E0000}"/>
    <cellStyle name="Normal 7 4 3 2 3 5 2" xfId="20682" xr:uid="{00000000-0005-0000-0000-0000991E0000}"/>
    <cellStyle name="Normal 7 4 3 2 3 6" xfId="6397" xr:uid="{00000000-0005-0000-0000-0000941E0000}"/>
    <cellStyle name="Normal 7 4 3 2 3 7" xfId="14477" xr:uid="{00000000-0005-0000-0000-0000941E0000}"/>
    <cellStyle name="Normal 7 4 3 2 4" xfId="2020" xr:uid="{00000000-0005-0000-0000-000084130000}"/>
    <cellStyle name="Normal 7 4 3 2 4 2" xfId="3670" xr:uid="{00000000-0005-0000-0000-000085130000}"/>
    <cellStyle name="Normal 7 4 3 2 4 2 2" xfId="10129" xr:uid="{00000000-0005-0000-0000-00009B1E0000}"/>
    <cellStyle name="Normal 7 4 3 2 4 2 3" xfId="18207" xr:uid="{00000000-0005-0000-0000-00009B1E0000}"/>
    <cellStyle name="Normal 7 4 3 2 4 3" xfId="5333" xr:uid="{00000000-0005-0000-0000-000086130000}"/>
    <cellStyle name="Normal 7 4 3 2 4 3 2" xfId="11720" xr:uid="{00000000-0005-0000-0000-00009C1E0000}"/>
    <cellStyle name="Normal 7 4 3 2 4 3 3" xfId="19798" xr:uid="{00000000-0005-0000-0000-00009C1E0000}"/>
    <cellStyle name="Normal 7 4 3 2 4 4" xfId="8534" xr:uid="{00000000-0005-0000-0000-00009D1E0000}"/>
    <cellStyle name="Normal 7 4 3 2 4 4 2" xfId="16612" xr:uid="{00000000-0005-0000-0000-00009D1E0000}"/>
    <cellStyle name="Normal 7 4 3 2 4 5" xfId="13368" xr:uid="{00000000-0005-0000-0000-00009E1E0000}"/>
    <cellStyle name="Normal 7 4 3 2 4 5 2" xfId="21405" xr:uid="{00000000-0005-0000-0000-00009E1E0000}"/>
    <cellStyle name="Normal 7 4 3 2 4 6" xfId="6924" xr:uid="{00000000-0005-0000-0000-00009A1E0000}"/>
    <cellStyle name="Normal 7 4 3 2 4 7" xfId="15004" xr:uid="{00000000-0005-0000-0000-00009A1E0000}"/>
    <cellStyle name="Normal 7 4 3 2 5" xfId="2663" xr:uid="{00000000-0005-0000-0000-000087130000}"/>
    <cellStyle name="Normal 7 4 3 2 5 2" xfId="12824" xr:uid="{00000000-0005-0000-0000-0000A01E0000}"/>
    <cellStyle name="Normal 7 4 3 2 5 2 2" xfId="20863" xr:uid="{00000000-0005-0000-0000-0000A01E0000}"/>
    <cellStyle name="Normal 7 4 3 2 5 3" xfId="9157" xr:uid="{00000000-0005-0000-0000-00009F1E0000}"/>
    <cellStyle name="Normal 7 4 3 2 5 4" xfId="17235" xr:uid="{00000000-0005-0000-0000-00009F1E0000}"/>
    <cellStyle name="Normal 7 4 3 2 6" xfId="4279" xr:uid="{00000000-0005-0000-0000-000088130000}"/>
    <cellStyle name="Normal 7 4 3 2 6 2" xfId="10666" xr:uid="{00000000-0005-0000-0000-0000A11E0000}"/>
    <cellStyle name="Normal 7 4 3 2 6 3" xfId="18744" xr:uid="{00000000-0005-0000-0000-0000A11E0000}"/>
    <cellStyle name="Normal 7 4 3 2 7" xfId="7480" xr:uid="{00000000-0005-0000-0000-0000A21E0000}"/>
    <cellStyle name="Normal 7 4 3 2 7 2" xfId="15558" xr:uid="{00000000-0005-0000-0000-0000A21E0000}"/>
    <cellStyle name="Normal 7 4 3 2 8" xfId="12351" xr:uid="{00000000-0005-0000-0000-0000A31E0000}"/>
    <cellStyle name="Normal 7 4 3 2 8 2" xfId="20423" xr:uid="{00000000-0005-0000-0000-0000A31E0000}"/>
    <cellStyle name="Normal 7 4 3 2 9" xfId="13741" xr:uid="{00000000-0005-0000-0000-0000A41E0000}"/>
    <cellStyle name="Normal 7 4 3 2 9 2" xfId="21738" xr:uid="{00000000-0005-0000-0000-0000A41E0000}"/>
    <cellStyle name="Normal 7 4 3 3" xfId="821" xr:uid="{00000000-0005-0000-0000-000035030000}"/>
    <cellStyle name="Normal 7 4 3 3 10" xfId="14196" xr:uid="{00000000-0005-0000-0000-0000A51E0000}"/>
    <cellStyle name="Normal 7 4 3 3 2" xfId="1739" xr:uid="{00000000-0005-0000-0000-00008A130000}"/>
    <cellStyle name="Normal 7 4 3 3 2 2" xfId="3389" xr:uid="{00000000-0005-0000-0000-00008B130000}"/>
    <cellStyle name="Normal 7 4 3 3 2 2 2" xfId="13370" xr:uid="{00000000-0005-0000-0000-0000A81E0000}"/>
    <cellStyle name="Normal 7 4 3 3 2 2 2 2" xfId="21407" xr:uid="{00000000-0005-0000-0000-0000A81E0000}"/>
    <cellStyle name="Normal 7 4 3 3 2 2 3" xfId="9848" xr:uid="{00000000-0005-0000-0000-0000A71E0000}"/>
    <cellStyle name="Normal 7 4 3 3 2 2 4" xfId="17926" xr:uid="{00000000-0005-0000-0000-0000A71E0000}"/>
    <cellStyle name="Normal 7 4 3 3 2 3" xfId="5052" xr:uid="{00000000-0005-0000-0000-00008C130000}"/>
    <cellStyle name="Normal 7 4 3 3 2 3 2" xfId="11439" xr:uid="{00000000-0005-0000-0000-0000A91E0000}"/>
    <cellStyle name="Normal 7 4 3 3 2 3 3" xfId="19517" xr:uid="{00000000-0005-0000-0000-0000A91E0000}"/>
    <cellStyle name="Normal 7 4 3 3 2 4" xfId="8253" xr:uid="{00000000-0005-0000-0000-0000AA1E0000}"/>
    <cellStyle name="Normal 7 4 3 3 2 4 2" xfId="16331" xr:uid="{00000000-0005-0000-0000-0000AA1E0000}"/>
    <cellStyle name="Normal 7 4 3 3 2 5" xfId="12619" xr:uid="{00000000-0005-0000-0000-0000AB1E0000}"/>
    <cellStyle name="Normal 7 4 3 3 2 5 2" xfId="20684" xr:uid="{00000000-0005-0000-0000-0000AB1E0000}"/>
    <cellStyle name="Normal 7 4 3 3 2 6" xfId="6643" xr:uid="{00000000-0005-0000-0000-0000A61E0000}"/>
    <cellStyle name="Normal 7 4 3 3 2 7" xfId="14723" xr:uid="{00000000-0005-0000-0000-0000A61E0000}"/>
    <cellStyle name="Normal 7 4 3 3 3" xfId="2266" xr:uid="{00000000-0005-0000-0000-00008D130000}"/>
    <cellStyle name="Normal 7 4 3 3 3 2" xfId="3916" xr:uid="{00000000-0005-0000-0000-00008E130000}"/>
    <cellStyle name="Normal 7 4 3 3 3 2 2" xfId="10375" xr:uid="{00000000-0005-0000-0000-0000AD1E0000}"/>
    <cellStyle name="Normal 7 4 3 3 3 2 3" xfId="18453" xr:uid="{00000000-0005-0000-0000-0000AD1E0000}"/>
    <cellStyle name="Normal 7 4 3 3 3 3" xfId="5579" xr:uid="{00000000-0005-0000-0000-00008F130000}"/>
    <cellStyle name="Normal 7 4 3 3 3 3 2" xfId="11966" xr:uid="{00000000-0005-0000-0000-0000AE1E0000}"/>
    <cellStyle name="Normal 7 4 3 3 3 3 3" xfId="20044" xr:uid="{00000000-0005-0000-0000-0000AE1E0000}"/>
    <cellStyle name="Normal 7 4 3 3 3 4" xfId="8780" xr:uid="{00000000-0005-0000-0000-0000AF1E0000}"/>
    <cellStyle name="Normal 7 4 3 3 3 4 2" xfId="16858" xr:uid="{00000000-0005-0000-0000-0000AF1E0000}"/>
    <cellStyle name="Normal 7 4 3 3 3 5" xfId="13371" xr:uid="{00000000-0005-0000-0000-0000B01E0000}"/>
    <cellStyle name="Normal 7 4 3 3 3 5 2" xfId="21408" xr:uid="{00000000-0005-0000-0000-0000B01E0000}"/>
    <cellStyle name="Normal 7 4 3 3 3 6" xfId="7170" xr:uid="{00000000-0005-0000-0000-0000AC1E0000}"/>
    <cellStyle name="Normal 7 4 3 3 3 7" xfId="15250" xr:uid="{00000000-0005-0000-0000-0000AC1E0000}"/>
    <cellStyle name="Normal 7 4 3 3 4" xfId="2665" xr:uid="{00000000-0005-0000-0000-000090130000}"/>
    <cellStyle name="Normal 7 4 3 3 4 2" xfId="13369" xr:uid="{00000000-0005-0000-0000-0000B21E0000}"/>
    <cellStyle name="Normal 7 4 3 3 4 2 2" xfId="21406" xr:uid="{00000000-0005-0000-0000-0000B21E0000}"/>
    <cellStyle name="Normal 7 4 3 3 4 3" xfId="9159" xr:uid="{00000000-0005-0000-0000-0000B11E0000}"/>
    <cellStyle name="Normal 7 4 3 3 4 4" xfId="17237" xr:uid="{00000000-0005-0000-0000-0000B11E0000}"/>
    <cellStyle name="Normal 7 4 3 3 5" xfId="4525" xr:uid="{00000000-0005-0000-0000-000091130000}"/>
    <cellStyle name="Normal 7 4 3 3 5 2" xfId="10912" xr:uid="{00000000-0005-0000-0000-0000B31E0000}"/>
    <cellStyle name="Normal 7 4 3 3 5 3" xfId="18990" xr:uid="{00000000-0005-0000-0000-0000B31E0000}"/>
    <cellStyle name="Normal 7 4 3 3 6" xfId="7726" xr:uid="{00000000-0005-0000-0000-0000B41E0000}"/>
    <cellStyle name="Normal 7 4 3 3 6 2" xfId="15804" xr:uid="{00000000-0005-0000-0000-0000B41E0000}"/>
    <cellStyle name="Normal 7 4 3 3 7" xfId="12353" xr:uid="{00000000-0005-0000-0000-0000B51E0000}"/>
    <cellStyle name="Normal 7 4 3 3 7 2" xfId="20425" xr:uid="{00000000-0005-0000-0000-0000B51E0000}"/>
    <cellStyle name="Normal 7 4 3 3 8" xfId="13743" xr:uid="{00000000-0005-0000-0000-0000B61E0000}"/>
    <cellStyle name="Normal 7 4 3 3 8 2" xfId="21740" xr:uid="{00000000-0005-0000-0000-0000B61E0000}"/>
    <cellStyle name="Normal 7 4 3 3 9" xfId="6116" xr:uid="{00000000-0005-0000-0000-0000A51E0000}"/>
    <cellStyle name="Normal 7 4 3 4" xfId="1123" xr:uid="{00000000-0005-0000-0000-000092130000}"/>
    <cellStyle name="Normal 7 4 3 4 2" xfId="1781" xr:uid="{00000000-0005-0000-0000-000093130000}"/>
    <cellStyle name="Normal 7 4 3 4 2 2" xfId="3431" xr:uid="{00000000-0005-0000-0000-000094130000}"/>
    <cellStyle name="Normal 7 4 3 4 2 2 2" xfId="9890" xr:uid="{00000000-0005-0000-0000-0000B91E0000}"/>
    <cellStyle name="Normal 7 4 3 4 2 2 3" xfId="17968" xr:uid="{00000000-0005-0000-0000-0000B91E0000}"/>
    <cellStyle name="Normal 7 4 3 4 2 3" xfId="5094" xr:uid="{00000000-0005-0000-0000-000095130000}"/>
    <cellStyle name="Normal 7 4 3 4 2 3 2" xfId="11481" xr:uid="{00000000-0005-0000-0000-0000BA1E0000}"/>
    <cellStyle name="Normal 7 4 3 4 2 3 3" xfId="19559" xr:uid="{00000000-0005-0000-0000-0000BA1E0000}"/>
    <cellStyle name="Normal 7 4 3 4 2 4" xfId="8295" xr:uid="{00000000-0005-0000-0000-0000BB1E0000}"/>
    <cellStyle name="Normal 7 4 3 4 2 4 2" xfId="16373" xr:uid="{00000000-0005-0000-0000-0000BB1E0000}"/>
    <cellStyle name="Normal 7 4 3 4 2 5" xfId="13372" xr:uid="{00000000-0005-0000-0000-0000BC1E0000}"/>
    <cellStyle name="Normal 7 4 3 4 2 5 2" xfId="21409" xr:uid="{00000000-0005-0000-0000-0000BC1E0000}"/>
    <cellStyle name="Normal 7 4 3 4 2 6" xfId="6685" xr:uid="{00000000-0005-0000-0000-0000B81E0000}"/>
    <cellStyle name="Normal 7 4 3 4 2 7" xfId="14765" xr:uid="{00000000-0005-0000-0000-0000B81E0000}"/>
    <cellStyle name="Normal 7 4 3 4 3" xfId="2308" xr:uid="{00000000-0005-0000-0000-000096130000}"/>
    <cellStyle name="Normal 7 4 3 4 3 2" xfId="3958" xr:uid="{00000000-0005-0000-0000-000097130000}"/>
    <cellStyle name="Normal 7 4 3 4 3 2 2" xfId="10417" xr:uid="{00000000-0005-0000-0000-0000BE1E0000}"/>
    <cellStyle name="Normal 7 4 3 4 3 2 3" xfId="18495" xr:uid="{00000000-0005-0000-0000-0000BE1E0000}"/>
    <cellStyle name="Normal 7 4 3 4 3 3" xfId="5621" xr:uid="{00000000-0005-0000-0000-000098130000}"/>
    <cellStyle name="Normal 7 4 3 4 3 3 2" xfId="12008" xr:uid="{00000000-0005-0000-0000-0000BF1E0000}"/>
    <cellStyle name="Normal 7 4 3 4 3 3 3" xfId="20086" xr:uid="{00000000-0005-0000-0000-0000BF1E0000}"/>
    <cellStyle name="Normal 7 4 3 4 3 4" xfId="8822" xr:uid="{00000000-0005-0000-0000-0000C01E0000}"/>
    <cellStyle name="Normal 7 4 3 4 3 4 2" xfId="16900" xr:uid="{00000000-0005-0000-0000-0000C01E0000}"/>
    <cellStyle name="Normal 7 4 3 4 3 5" xfId="7212" xr:uid="{00000000-0005-0000-0000-0000BD1E0000}"/>
    <cellStyle name="Normal 7 4 3 4 3 6" xfId="15292" xr:uid="{00000000-0005-0000-0000-0000BD1E0000}"/>
    <cellStyle name="Normal 7 4 3 4 4" xfId="2874" xr:uid="{00000000-0005-0000-0000-000099130000}"/>
    <cellStyle name="Normal 7 4 3 4 4 2" xfId="9363" xr:uid="{00000000-0005-0000-0000-0000C11E0000}"/>
    <cellStyle name="Normal 7 4 3 4 4 3" xfId="17441" xr:uid="{00000000-0005-0000-0000-0000C11E0000}"/>
    <cellStyle name="Normal 7 4 3 4 5" xfId="4567" xr:uid="{00000000-0005-0000-0000-00009A130000}"/>
    <cellStyle name="Normal 7 4 3 4 5 2" xfId="10954" xr:uid="{00000000-0005-0000-0000-0000C21E0000}"/>
    <cellStyle name="Normal 7 4 3 4 5 3" xfId="19032" xr:uid="{00000000-0005-0000-0000-0000C21E0000}"/>
    <cellStyle name="Normal 7 4 3 4 6" xfId="7768" xr:uid="{00000000-0005-0000-0000-0000C31E0000}"/>
    <cellStyle name="Normal 7 4 3 4 6 2" xfId="15846" xr:uid="{00000000-0005-0000-0000-0000C31E0000}"/>
    <cellStyle name="Normal 7 4 3 4 7" xfId="12616" xr:uid="{00000000-0005-0000-0000-0000C41E0000}"/>
    <cellStyle name="Normal 7 4 3 4 7 2" xfId="20681" xr:uid="{00000000-0005-0000-0000-0000C41E0000}"/>
    <cellStyle name="Normal 7 4 3 4 8" xfId="6158" xr:uid="{00000000-0005-0000-0000-0000B71E0000}"/>
    <cellStyle name="Normal 7 4 3 4 9" xfId="14238" xr:uid="{00000000-0005-0000-0000-0000B71E0000}"/>
    <cellStyle name="Normal 7 4 3 5" xfId="1493" xr:uid="{00000000-0005-0000-0000-00009B130000}"/>
    <cellStyle name="Normal 7 4 3 5 2" xfId="3142" xr:uid="{00000000-0005-0000-0000-00009C130000}"/>
    <cellStyle name="Normal 7 4 3 5 2 2" xfId="9601" xr:uid="{00000000-0005-0000-0000-0000C61E0000}"/>
    <cellStyle name="Normal 7 4 3 5 2 3" xfId="17679" xr:uid="{00000000-0005-0000-0000-0000C61E0000}"/>
    <cellStyle name="Normal 7 4 3 5 3" xfId="4805" xr:uid="{00000000-0005-0000-0000-00009D130000}"/>
    <cellStyle name="Normal 7 4 3 5 3 2" xfId="11192" xr:uid="{00000000-0005-0000-0000-0000C71E0000}"/>
    <cellStyle name="Normal 7 4 3 5 3 3" xfId="19270" xr:uid="{00000000-0005-0000-0000-0000C71E0000}"/>
    <cellStyle name="Normal 7 4 3 5 4" xfId="8006" xr:uid="{00000000-0005-0000-0000-0000C81E0000}"/>
    <cellStyle name="Normal 7 4 3 5 4 2" xfId="16084" xr:uid="{00000000-0005-0000-0000-0000C81E0000}"/>
    <cellStyle name="Normal 7 4 3 5 5" xfId="13373" xr:uid="{00000000-0005-0000-0000-0000C91E0000}"/>
    <cellStyle name="Normal 7 4 3 5 5 2" xfId="21410" xr:uid="{00000000-0005-0000-0000-0000C91E0000}"/>
    <cellStyle name="Normal 7 4 3 5 6" xfId="6396" xr:uid="{00000000-0005-0000-0000-0000C51E0000}"/>
    <cellStyle name="Normal 7 4 3 5 7" xfId="14476" xr:uid="{00000000-0005-0000-0000-0000C51E0000}"/>
    <cellStyle name="Normal 7 4 3 6" xfId="2019" xr:uid="{00000000-0005-0000-0000-00009E130000}"/>
    <cellStyle name="Normal 7 4 3 6 2" xfId="3669" xr:uid="{00000000-0005-0000-0000-00009F130000}"/>
    <cellStyle name="Normal 7 4 3 6 2 2" xfId="10128" xr:uid="{00000000-0005-0000-0000-0000CB1E0000}"/>
    <cellStyle name="Normal 7 4 3 6 2 3" xfId="18206" xr:uid="{00000000-0005-0000-0000-0000CB1E0000}"/>
    <cellStyle name="Normal 7 4 3 6 3" xfId="5332" xr:uid="{00000000-0005-0000-0000-0000A0130000}"/>
    <cellStyle name="Normal 7 4 3 6 3 2" xfId="11719" xr:uid="{00000000-0005-0000-0000-0000CC1E0000}"/>
    <cellStyle name="Normal 7 4 3 6 3 3" xfId="19797" xr:uid="{00000000-0005-0000-0000-0000CC1E0000}"/>
    <cellStyle name="Normal 7 4 3 6 4" xfId="8533" xr:uid="{00000000-0005-0000-0000-0000CD1E0000}"/>
    <cellStyle name="Normal 7 4 3 6 4 2" xfId="16611" xr:uid="{00000000-0005-0000-0000-0000CD1E0000}"/>
    <cellStyle name="Normal 7 4 3 6 5" xfId="12823" xr:uid="{00000000-0005-0000-0000-0000CE1E0000}"/>
    <cellStyle name="Normal 7 4 3 6 5 2" xfId="20862" xr:uid="{00000000-0005-0000-0000-0000CE1E0000}"/>
    <cellStyle name="Normal 7 4 3 6 6" xfId="6923" xr:uid="{00000000-0005-0000-0000-0000CA1E0000}"/>
    <cellStyle name="Normal 7 4 3 6 7" xfId="15003" xr:uid="{00000000-0005-0000-0000-0000CA1E0000}"/>
    <cellStyle name="Normal 7 4 3 7" xfId="2662" xr:uid="{00000000-0005-0000-0000-0000A1130000}"/>
    <cellStyle name="Normal 7 4 3 7 2" xfId="9156" xr:uid="{00000000-0005-0000-0000-0000CF1E0000}"/>
    <cellStyle name="Normal 7 4 3 7 3" xfId="17234" xr:uid="{00000000-0005-0000-0000-0000CF1E0000}"/>
    <cellStyle name="Normal 7 4 3 8" xfId="4278" xr:uid="{00000000-0005-0000-0000-0000A2130000}"/>
    <cellStyle name="Normal 7 4 3 8 2" xfId="10665" xr:uid="{00000000-0005-0000-0000-0000D01E0000}"/>
    <cellStyle name="Normal 7 4 3 8 3" xfId="18743" xr:uid="{00000000-0005-0000-0000-0000D01E0000}"/>
    <cellStyle name="Normal 7 4 3 9" xfId="7479" xr:uid="{00000000-0005-0000-0000-0000D11E0000}"/>
    <cellStyle name="Normal 7 4 3 9 2" xfId="15557" xr:uid="{00000000-0005-0000-0000-0000D11E0000}"/>
    <cellStyle name="Normal 7 4 4" xfId="822" xr:uid="{00000000-0005-0000-0000-000036030000}"/>
    <cellStyle name="Normal 7 4 4 10" xfId="13744" xr:uid="{00000000-0005-0000-0000-0000D31E0000}"/>
    <cellStyle name="Normal 7 4 4 10 2" xfId="21741" xr:uid="{00000000-0005-0000-0000-0000D31E0000}"/>
    <cellStyle name="Normal 7 4 4 11" xfId="5871" xr:uid="{00000000-0005-0000-0000-0000D21E0000}"/>
    <cellStyle name="Normal 7 4 4 12" xfId="13951" xr:uid="{00000000-0005-0000-0000-0000D21E0000}"/>
    <cellStyle name="Normal 7 4 4 2" xfId="823" xr:uid="{00000000-0005-0000-0000-000037030000}"/>
    <cellStyle name="Normal 7 4 4 2 10" xfId="5979" xr:uid="{00000000-0005-0000-0000-0000D41E0000}"/>
    <cellStyle name="Normal 7 4 4 2 11" xfId="14059" xr:uid="{00000000-0005-0000-0000-0000D41E0000}"/>
    <cellStyle name="Normal 7 4 4 2 2" xfId="1201" xr:uid="{00000000-0005-0000-0000-0000A5130000}"/>
    <cellStyle name="Normal 7 4 4 2 2 2" xfId="1859" xr:uid="{00000000-0005-0000-0000-0000A6130000}"/>
    <cellStyle name="Normal 7 4 4 2 2 2 2" xfId="3509" xr:uid="{00000000-0005-0000-0000-0000A7130000}"/>
    <cellStyle name="Normal 7 4 4 2 2 2 2 2" xfId="13376" xr:uid="{00000000-0005-0000-0000-0000D81E0000}"/>
    <cellStyle name="Normal 7 4 4 2 2 2 2 2 2" xfId="21413" xr:uid="{00000000-0005-0000-0000-0000D81E0000}"/>
    <cellStyle name="Normal 7 4 4 2 2 2 2 3" xfId="9968" xr:uid="{00000000-0005-0000-0000-0000D71E0000}"/>
    <cellStyle name="Normal 7 4 4 2 2 2 2 4" xfId="18046" xr:uid="{00000000-0005-0000-0000-0000D71E0000}"/>
    <cellStyle name="Normal 7 4 4 2 2 2 3" xfId="5172" xr:uid="{00000000-0005-0000-0000-0000A8130000}"/>
    <cellStyle name="Normal 7 4 4 2 2 2 3 2" xfId="11559" xr:uid="{00000000-0005-0000-0000-0000D91E0000}"/>
    <cellStyle name="Normal 7 4 4 2 2 2 3 3" xfId="19637" xr:uid="{00000000-0005-0000-0000-0000D91E0000}"/>
    <cellStyle name="Normal 7 4 4 2 2 2 4" xfId="8373" xr:uid="{00000000-0005-0000-0000-0000DA1E0000}"/>
    <cellStyle name="Normal 7 4 4 2 2 2 4 2" xfId="16451" xr:uid="{00000000-0005-0000-0000-0000DA1E0000}"/>
    <cellStyle name="Normal 7 4 4 2 2 2 5" xfId="12622" xr:uid="{00000000-0005-0000-0000-0000DB1E0000}"/>
    <cellStyle name="Normal 7 4 4 2 2 2 5 2" xfId="20687" xr:uid="{00000000-0005-0000-0000-0000DB1E0000}"/>
    <cellStyle name="Normal 7 4 4 2 2 2 6" xfId="6763" xr:uid="{00000000-0005-0000-0000-0000D61E0000}"/>
    <cellStyle name="Normal 7 4 4 2 2 2 7" xfId="14843" xr:uid="{00000000-0005-0000-0000-0000D61E0000}"/>
    <cellStyle name="Normal 7 4 4 2 2 3" xfId="2386" xr:uid="{00000000-0005-0000-0000-0000A9130000}"/>
    <cellStyle name="Normal 7 4 4 2 2 3 2" xfId="4036" xr:uid="{00000000-0005-0000-0000-0000AA130000}"/>
    <cellStyle name="Normal 7 4 4 2 2 3 2 2" xfId="10495" xr:uid="{00000000-0005-0000-0000-0000DD1E0000}"/>
    <cellStyle name="Normal 7 4 4 2 2 3 2 3" xfId="18573" xr:uid="{00000000-0005-0000-0000-0000DD1E0000}"/>
    <cellStyle name="Normal 7 4 4 2 2 3 3" xfId="5699" xr:uid="{00000000-0005-0000-0000-0000AB130000}"/>
    <cellStyle name="Normal 7 4 4 2 2 3 3 2" xfId="12086" xr:uid="{00000000-0005-0000-0000-0000DE1E0000}"/>
    <cellStyle name="Normal 7 4 4 2 2 3 3 3" xfId="20164" xr:uid="{00000000-0005-0000-0000-0000DE1E0000}"/>
    <cellStyle name="Normal 7 4 4 2 2 3 4" xfId="8900" xr:uid="{00000000-0005-0000-0000-0000DF1E0000}"/>
    <cellStyle name="Normal 7 4 4 2 2 3 4 2" xfId="16978" xr:uid="{00000000-0005-0000-0000-0000DF1E0000}"/>
    <cellStyle name="Normal 7 4 4 2 2 3 5" xfId="13377" xr:uid="{00000000-0005-0000-0000-0000E01E0000}"/>
    <cellStyle name="Normal 7 4 4 2 2 3 5 2" xfId="21414" xr:uid="{00000000-0005-0000-0000-0000E01E0000}"/>
    <cellStyle name="Normal 7 4 4 2 2 3 6" xfId="7290" xr:uid="{00000000-0005-0000-0000-0000DC1E0000}"/>
    <cellStyle name="Normal 7 4 4 2 2 3 7" xfId="15370" xr:uid="{00000000-0005-0000-0000-0000DC1E0000}"/>
    <cellStyle name="Normal 7 4 4 2 2 4" xfId="2952" xr:uid="{00000000-0005-0000-0000-0000AC130000}"/>
    <cellStyle name="Normal 7 4 4 2 2 4 2" xfId="13375" xr:uid="{00000000-0005-0000-0000-0000E21E0000}"/>
    <cellStyle name="Normal 7 4 4 2 2 4 2 2" xfId="21412" xr:uid="{00000000-0005-0000-0000-0000E21E0000}"/>
    <cellStyle name="Normal 7 4 4 2 2 4 3" xfId="9441" xr:uid="{00000000-0005-0000-0000-0000E11E0000}"/>
    <cellStyle name="Normal 7 4 4 2 2 4 4" xfId="17519" xr:uid="{00000000-0005-0000-0000-0000E11E0000}"/>
    <cellStyle name="Normal 7 4 4 2 2 5" xfId="4645" xr:uid="{00000000-0005-0000-0000-0000AD130000}"/>
    <cellStyle name="Normal 7 4 4 2 2 5 2" xfId="11032" xr:uid="{00000000-0005-0000-0000-0000E31E0000}"/>
    <cellStyle name="Normal 7 4 4 2 2 5 3" xfId="19110" xr:uid="{00000000-0005-0000-0000-0000E31E0000}"/>
    <cellStyle name="Normal 7 4 4 2 2 6" xfId="7846" xr:uid="{00000000-0005-0000-0000-0000E41E0000}"/>
    <cellStyle name="Normal 7 4 4 2 2 6 2" xfId="15924" xr:uid="{00000000-0005-0000-0000-0000E41E0000}"/>
    <cellStyle name="Normal 7 4 4 2 2 7" xfId="12413" xr:uid="{00000000-0005-0000-0000-0000E51E0000}"/>
    <cellStyle name="Normal 7 4 4 2 2 7 2" xfId="20484" xr:uid="{00000000-0005-0000-0000-0000E51E0000}"/>
    <cellStyle name="Normal 7 4 4 2 2 8" xfId="6236" xr:uid="{00000000-0005-0000-0000-0000D51E0000}"/>
    <cellStyle name="Normal 7 4 4 2 2 9" xfId="14316" xr:uid="{00000000-0005-0000-0000-0000D51E0000}"/>
    <cellStyle name="Normal 7 4 4 2 3" xfId="1603" xr:uid="{00000000-0005-0000-0000-0000AE130000}"/>
    <cellStyle name="Normal 7 4 4 2 3 2" xfId="3252" xr:uid="{00000000-0005-0000-0000-0000AF130000}"/>
    <cellStyle name="Normal 7 4 4 2 3 2 2" xfId="13378" xr:uid="{00000000-0005-0000-0000-0000E81E0000}"/>
    <cellStyle name="Normal 7 4 4 2 3 2 2 2" xfId="21415" xr:uid="{00000000-0005-0000-0000-0000E81E0000}"/>
    <cellStyle name="Normal 7 4 4 2 3 2 3" xfId="9711" xr:uid="{00000000-0005-0000-0000-0000E71E0000}"/>
    <cellStyle name="Normal 7 4 4 2 3 2 4" xfId="17789" xr:uid="{00000000-0005-0000-0000-0000E71E0000}"/>
    <cellStyle name="Normal 7 4 4 2 3 3" xfId="4915" xr:uid="{00000000-0005-0000-0000-0000B0130000}"/>
    <cellStyle name="Normal 7 4 4 2 3 3 2" xfId="11302" xr:uid="{00000000-0005-0000-0000-0000E91E0000}"/>
    <cellStyle name="Normal 7 4 4 2 3 3 3" xfId="19380" xr:uid="{00000000-0005-0000-0000-0000E91E0000}"/>
    <cellStyle name="Normal 7 4 4 2 3 4" xfId="8116" xr:uid="{00000000-0005-0000-0000-0000EA1E0000}"/>
    <cellStyle name="Normal 7 4 4 2 3 4 2" xfId="16194" xr:uid="{00000000-0005-0000-0000-0000EA1E0000}"/>
    <cellStyle name="Normal 7 4 4 2 3 5" xfId="12621" xr:uid="{00000000-0005-0000-0000-0000EB1E0000}"/>
    <cellStyle name="Normal 7 4 4 2 3 5 2" xfId="20686" xr:uid="{00000000-0005-0000-0000-0000EB1E0000}"/>
    <cellStyle name="Normal 7 4 4 2 3 6" xfId="6506" xr:uid="{00000000-0005-0000-0000-0000E61E0000}"/>
    <cellStyle name="Normal 7 4 4 2 3 7" xfId="14586" xr:uid="{00000000-0005-0000-0000-0000E61E0000}"/>
    <cellStyle name="Normal 7 4 4 2 4" xfId="2129" xr:uid="{00000000-0005-0000-0000-0000B1130000}"/>
    <cellStyle name="Normal 7 4 4 2 4 2" xfId="3779" xr:uid="{00000000-0005-0000-0000-0000B2130000}"/>
    <cellStyle name="Normal 7 4 4 2 4 2 2" xfId="10238" xr:uid="{00000000-0005-0000-0000-0000ED1E0000}"/>
    <cellStyle name="Normal 7 4 4 2 4 2 3" xfId="18316" xr:uid="{00000000-0005-0000-0000-0000ED1E0000}"/>
    <cellStyle name="Normal 7 4 4 2 4 3" xfId="5442" xr:uid="{00000000-0005-0000-0000-0000B3130000}"/>
    <cellStyle name="Normal 7 4 4 2 4 3 2" xfId="11829" xr:uid="{00000000-0005-0000-0000-0000EE1E0000}"/>
    <cellStyle name="Normal 7 4 4 2 4 3 3" xfId="19907" xr:uid="{00000000-0005-0000-0000-0000EE1E0000}"/>
    <cellStyle name="Normal 7 4 4 2 4 4" xfId="8643" xr:uid="{00000000-0005-0000-0000-0000EF1E0000}"/>
    <cellStyle name="Normal 7 4 4 2 4 4 2" xfId="16721" xr:uid="{00000000-0005-0000-0000-0000EF1E0000}"/>
    <cellStyle name="Normal 7 4 4 2 4 5" xfId="13379" xr:uid="{00000000-0005-0000-0000-0000F01E0000}"/>
    <cellStyle name="Normal 7 4 4 2 4 5 2" xfId="21416" xr:uid="{00000000-0005-0000-0000-0000F01E0000}"/>
    <cellStyle name="Normal 7 4 4 2 4 6" xfId="7033" xr:uid="{00000000-0005-0000-0000-0000EC1E0000}"/>
    <cellStyle name="Normal 7 4 4 2 4 7" xfId="15113" xr:uid="{00000000-0005-0000-0000-0000EC1E0000}"/>
    <cellStyle name="Normal 7 4 4 2 5" xfId="2667" xr:uid="{00000000-0005-0000-0000-0000B4130000}"/>
    <cellStyle name="Normal 7 4 4 2 5 2" xfId="13374" xr:uid="{00000000-0005-0000-0000-0000F21E0000}"/>
    <cellStyle name="Normal 7 4 4 2 5 2 2" xfId="21411" xr:uid="{00000000-0005-0000-0000-0000F21E0000}"/>
    <cellStyle name="Normal 7 4 4 2 5 3" xfId="9161" xr:uid="{00000000-0005-0000-0000-0000F11E0000}"/>
    <cellStyle name="Normal 7 4 4 2 5 4" xfId="17239" xr:uid="{00000000-0005-0000-0000-0000F11E0000}"/>
    <cellStyle name="Normal 7 4 4 2 6" xfId="4388" xr:uid="{00000000-0005-0000-0000-0000B5130000}"/>
    <cellStyle name="Normal 7 4 4 2 6 2" xfId="10775" xr:uid="{00000000-0005-0000-0000-0000F31E0000}"/>
    <cellStyle name="Normal 7 4 4 2 6 3" xfId="18853" xr:uid="{00000000-0005-0000-0000-0000F31E0000}"/>
    <cellStyle name="Normal 7 4 4 2 7" xfId="7589" xr:uid="{00000000-0005-0000-0000-0000F41E0000}"/>
    <cellStyle name="Normal 7 4 4 2 7 2" xfId="15667" xr:uid="{00000000-0005-0000-0000-0000F41E0000}"/>
    <cellStyle name="Normal 7 4 4 2 8" xfId="12355" xr:uid="{00000000-0005-0000-0000-0000F51E0000}"/>
    <cellStyle name="Normal 7 4 4 2 8 2" xfId="20427" xr:uid="{00000000-0005-0000-0000-0000F51E0000}"/>
    <cellStyle name="Normal 7 4 4 2 9" xfId="13745" xr:uid="{00000000-0005-0000-0000-0000F61E0000}"/>
    <cellStyle name="Normal 7 4 4 2 9 2" xfId="21742" xr:uid="{00000000-0005-0000-0000-0000F61E0000}"/>
    <cellStyle name="Normal 7 4 4 3" xfId="824" xr:uid="{00000000-0005-0000-0000-000038030000}"/>
    <cellStyle name="Normal 7 4 4 3 10" xfId="14198" xr:uid="{00000000-0005-0000-0000-0000F71E0000}"/>
    <cellStyle name="Normal 7 4 4 3 2" xfId="1741" xr:uid="{00000000-0005-0000-0000-0000B7130000}"/>
    <cellStyle name="Normal 7 4 4 3 2 2" xfId="3391" xr:uid="{00000000-0005-0000-0000-0000B8130000}"/>
    <cellStyle name="Normal 7 4 4 3 2 2 2" xfId="13381" xr:uid="{00000000-0005-0000-0000-0000FA1E0000}"/>
    <cellStyle name="Normal 7 4 4 3 2 2 2 2" xfId="21418" xr:uid="{00000000-0005-0000-0000-0000FA1E0000}"/>
    <cellStyle name="Normal 7 4 4 3 2 2 3" xfId="9850" xr:uid="{00000000-0005-0000-0000-0000F91E0000}"/>
    <cellStyle name="Normal 7 4 4 3 2 2 4" xfId="17928" xr:uid="{00000000-0005-0000-0000-0000F91E0000}"/>
    <cellStyle name="Normal 7 4 4 3 2 3" xfId="5054" xr:uid="{00000000-0005-0000-0000-0000B9130000}"/>
    <cellStyle name="Normal 7 4 4 3 2 3 2" xfId="11441" xr:uid="{00000000-0005-0000-0000-0000FB1E0000}"/>
    <cellStyle name="Normal 7 4 4 3 2 3 3" xfId="19519" xr:uid="{00000000-0005-0000-0000-0000FB1E0000}"/>
    <cellStyle name="Normal 7 4 4 3 2 4" xfId="8255" xr:uid="{00000000-0005-0000-0000-0000FC1E0000}"/>
    <cellStyle name="Normal 7 4 4 3 2 4 2" xfId="16333" xr:uid="{00000000-0005-0000-0000-0000FC1E0000}"/>
    <cellStyle name="Normal 7 4 4 3 2 5" xfId="12623" xr:uid="{00000000-0005-0000-0000-0000FD1E0000}"/>
    <cellStyle name="Normal 7 4 4 3 2 5 2" xfId="20688" xr:uid="{00000000-0005-0000-0000-0000FD1E0000}"/>
    <cellStyle name="Normal 7 4 4 3 2 6" xfId="6645" xr:uid="{00000000-0005-0000-0000-0000F81E0000}"/>
    <cellStyle name="Normal 7 4 4 3 2 7" xfId="14725" xr:uid="{00000000-0005-0000-0000-0000F81E0000}"/>
    <cellStyle name="Normal 7 4 4 3 3" xfId="2268" xr:uid="{00000000-0005-0000-0000-0000BA130000}"/>
    <cellStyle name="Normal 7 4 4 3 3 2" xfId="3918" xr:uid="{00000000-0005-0000-0000-0000BB130000}"/>
    <cellStyle name="Normal 7 4 4 3 3 2 2" xfId="10377" xr:uid="{00000000-0005-0000-0000-0000FF1E0000}"/>
    <cellStyle name="Normal 7 4 4 3 3 2 3" xfId="18455" xr:uid="{00000000-0005-0000-0000-0000FF1E0000}"/>
    <cellStyle name="Normal 7 4 4 3 3 3" xfId="5581" xr:uid="{00000000-0005-0000-0000-0000BC130000}"/>
    <cellStyle name="Normal 7 4 4 3 3 3 2" xfId="11968" xr:uid="{00000000-0005-0000-0000-0000001F0000}"/>
    <cellStyle name="Normal 7 4 4 3 3 3 3" xfId="20046" xr:uid="{00000000-0005-0000-0000-0000001F0000}"/>
    <cellStyle name="Normal 7 4 4 3 3 4" xfId="8782" xr:uid="{00000000-0005-0000-0000-0000011F0000}"/>
    <cellStyle name="Normal 7 4 4 3 3 4 2" xfId="16860" xr:uid="{00000000-0005-0000-0000-0000011F0000}"/>
    <cellStyle name="Normal 7 4 4 3 3 5" xfId="13382" xr:uid="{00000000-0005-0000-0000-0000021F0000}"/>
    <cellStyle name="Normal 7 4 4 3 3 5 2" xfId="21419" xr:uid="{00000000-0005-0000-0000-0000021F0000}"/>
    <cellStyle name="Normal 7 4 4 3 3 6" xfId="7172" xr:uid="{00000000-0005-0000-0000-0000FE1E0000}"/>
    <cellStyle name="Normal 7 4 4 3 3 7" xfId="15252" xr:uid="{00000000-0005-0000-0000-0000FE1E0000}"/>
    <cellStyle name="Normal 7 4 4 3 4" xfId="2668" xr:uid="{00000000-0005-0000-0000-0000BD130000}"/>
    <cellStyle name="Normal 7 4 4 3 4 2" xfId="13380" xr:uid="{00000000-0005-0000-0000-0000041F0000}"/>
    <cellStyle name="Normal 7 4 4 3 4 2 2" xfId="21417" xr:uid="{00000000-0005-0000-0000-0000041F0000}"/>
    <cellStyle name="Normal 7 4 4 3 4 3" xfId="9162" xr:uid="{00000000-0005-0000-0000-0000031F0000}"/>
    <cellStyle name="Normal 7 4 4 3 4 4" xfId="17240" xr:uid="{00000000-0005-0000-0000-0000031F0000}"/>
    <cellStyle name="Normal 7 4 4 3 5" xfId="4527" xr:uid="{00000000-0005-0000-0000-0000BE130000}"/>
    <cellStyle name="Normal 7 4 4 3 5 2" xfId="10914" xr:uid="{00000000-0005-0000-0000-0000051F0000}"/>
    <cellStyle name="Normal 7 4 4 3 5 3" xfId="18992" xr:uid="{00000000-0005-0000-0000-0000051F0000}"/>
    <cellStyle name="Normal 7 4 4 3 6" xfId="7728" xr:uid="{00000000-0005-0000-0000-0000061F0000}"/>
    <cellStyle name="Normal 7 4 4 3 6 2" xfId="15806" xr:uid="{00000000-0005-0000-0000-0000061F0000}"/>
    <cellStyle name="Normal 7 4 4 3 7" xfId="12356" xr:uid="{00000000-0005-0000-0000-0000071F0000}"/>
    <cellStyle name="Normal 7 4 4 3 7 2" xfId="20428" xr:uid="{00000000-0005-0000-0000-0000071F0000}"/>
    <cellStyle name="Normal 7 4 4 3 8" xfId="13746" xr:uid="{00000000-0005-0000-0000-0000081F0000}"/>
    <cellStyle name="Normal 7 4 4 3 8 2" xfId="21743" xr:uid="{00000000-0005-0000-0000-0000081F0000}"/>
    <cellStyle name="Normal 7 4 4 3 9" xfId="6118" xr:uid="{00000000-0005-0000-0000-0000F71E0000}"/>
    <cellStyle name="Normal 7 4 4 4" xfId="1495" xr:uid="{00000000-0005-0000-0000-0000BF130000}"/>
    <cellStyle name="Normal 7 4 4 4 2" xfId="3144" xr:uid="{00000000-0005-0000-0000-0000C0130000}"/>
    <cellStyle name="Normal 7 4 4 4 2 2" xfId="13383" xr:uid="{00000000-0005-0000-0000-00000B1F0000}"/>
    <cellStyle name="Normal 7 4 4 4 2 2 2" xfId="21420" xr:uid="{00000000-0005-0000-0000-00000B1F0000}"/>
    <cellStyle name="Normal 7 4 4 4 2 3" xfId="9603" xr:uid="{00000000-0005-0000-0000-00000A1F0000}"/>
    <cellStyle name="Normal 7 4 4 4 2 4" xfId="17681" xr:uid="{00000000-0005-0000-0000-00000A1F0000}"/>
    <cellStyle name="Normal 7 4 4 4 3" xfId="4807" xr:uid="{00000000-0005-0000-0000-0000C1130000}"/>
    <cellStyle name="Normal 7 4 4 4 3 2" xfId="11194" xr:uid="{00000000-0005-0000-0000-00000C1F0000}"/>
    <cellStyle name="Normal 7 4 4 4 3 3" xfId="19272" xr:uid="{00000000-0005-0000-0000-00000C1F0000}"/>
    <cellStyle name="Normal 7 4 4 4 4" xfId="8008" xr:uid="{00000000-0005-0000-0000-00000D1F0000}"/>
    <cellStyle name="Normal 7 4 4 4 4 2" xfId="16086" xr:uid="{00000000-0005-0000-0000-00000D1F0000}"/>
    <cellStyle name="Normal 7 4 4 4 5" xfId="12620" xr:uid="{00000000-0005-0000-0000-00000E1F0000}"/>
    <cellStyle name="Normal 7 4 4 4 5 2" xfId="20685" xr:uid="{00000000-0005-0000-0000-00000E1F0000}"/>
    <cellStyle name="Normal 7 4 4 4 6" xfId="6398" xr:uid="{00000000-0005-0000-0000-0000091F0000}"/>
    <cellStyle name="Normal 7 4 4 4 7" xfId="14478" xr:uid="{00000000-0005-0000-0000-0000091F0000}"/>
    <cellStyle name="Normal 7 4 4 5" xfId="2021" xr:uid="{00000000-0005-0000-0000-0000C2130000}"/>
    <cellStyle name="Normal 7 4 4 5 2" xfId="3671" xr:uid="{00000000-0005-0000-0000-0000C3130000}"/>
    <cellStyle name="Normal 7 4 4 5 2 2" xfId="10130" xr:uid="{00000000-0005-0000-0000-0000101F0000}"/>
    <cellStyle name="Normal 7 4 4 5 2 3" xfId="18208" xr:uid="{00000000-0005-0000-0000-0000101F0000}"/>
    <cellStyle name="Normal 7 4 4 5 3" xfId="5334" xr:uid="{00000000-0005-0000-0000-0000C4130000}"/>
    <cellStyle name="Normal 7 4 4 5 3 2" xfId="11721" xr:uid="{00000000-0005-0000-0000-0000111F0000}"/>
    <cellStyle name="Normal 7 4 4 5 3 3" xfId="19799" xr:uid="{00000000-0005-0000-0000-0000111F0000}"/>
    <cellStyle name="Normal 7 4 4 5 4" xfId="8535" xr:uid="{00000000-0005-0000-0000-0000121F0000}"/>
    <cellStyle name="Normal 7 4 4 5 4 2" xfId="16613" xr:uid="{00000000-0005-0000-0000-0000121F0000}"/>
    <cellStyle name="Normal 7 4 4 5 5" xfId="13384" xr:uid="{00000000-0005-0000-0000-0000131F0000}"/>
    <cellStyle name="Normal 7 4 4 5 5 2" xfId="21421" xr:uid="{00000000-0005-0000-0000-0000131F0000}"/>
    <cellStyle name="Normal 7 4 4 5 6" xfId="6925" xr:uid="{00000000-0005-0000-0000-00000F1F0000}"/>
    <cellStyle name="Normal 7 4 4 5 7" xfId="15005" xr:uid="{00000000-0005-0000-0000-00000F1F0000}"/>
    <cellStyle name="Normal 7 4 4 6" xfId="2666" xr:uid="{00000000-0005-0000-0000-0000C5130000}"/>
    <cellStyle name="Normal 7 4 4 6 2" xfId="12825" xr:uid="{00000000-0005-0000-0000-0000151F0000}"/>
    <cellStyle name="Normal 7 4 4 6 2 2" xfId="20864" xr:uid="{00000000-0005-0000-0000-0000151F0000}"/>
    <cellStyle name="Normal 7 4 4 6 3" xfId="9160" xr:uid="{00000000-0005-0000-0000-0000141F0000}"/>
    <cellStyle name="Normal 7 4 4 6 4" xfId="17238" xr:uid="{00000000-0005-0000-0000-0000141F0000}"/>
    <cellStyle name="Normal 7 4 4 7" xfId="4280" xr:uid="{00000000-0005-0000-0000-0000C6130000}"/>
    <cellStyle name="Normal 7 4 4 7 2" xfId="10667" xr:uid="{00000000-0005-0000-0000-0000161F0000}"/>
    <cellStyle name="Normal 7 4 4 7 3" xfId="18745" xr:uid="{00000000-0005-0000-0000-0000161F0000}"/>
    <cellStyle name="Normal 7 4 4 8" xfId="7481" xr:uid="{00000000-0005-0000-0000-0000171F0000}"/>
    <cellStyle name="Normal 7 4 4 8 2" xfId="15559" xr:uid="{00000000-0005-0000-0000-0000171F0000}"/>
    <cellStyle name="Normal 7 4 4 9" xfId="12354" xr:uid="{00000000-0005-0000-0000-0000181F0000}"/>
    <cellStyle name="Normal 7 4 4 9 2" xfId="20426" xr:uid="{00000000-0005-0000-0000-0000181F0000}"/>
    <cellStyle name="Normal 7 4 5" xfId="825" xr:uid="{00000000-0005-0000-0000-000039030000}"/>
    <cellStyle name="Normal 7 4 5 10" xfId="13747" xr:uid="{00000000-0005-0000-0000-00001A1F0000}"/>
    <cellStyle name="Normal 7 4 5 10 2" xfId="21744" xr:uid="{00000000-0005-0000-0000-00001A1F0000}"/>
    <cellStyle name="Normal 7 4 5 11" xfId="5872" xr:uid="{00000000-0005-0000-0000-0000191F0000}"/>
    <cellStyle name="Normal 7 4 5 12" xfId="13952" xr:uid="{00000000-0005-0000-0000-0000191F0000}"/>
    <cellStyle name="Normal 7 4 5 2" xfId="826" xr:uid="{00000000-0005-0000-0000-00003A030000}"/>
    <cellStyle name="Normal 7 4 5 2 10" xfId="5960" xr:uid="{00000000-0005-0000-0000-00001B1F0000}"/>
    <cellStyle name="Normal 7 4 5 2 11" xfId="14040" xr:uid="{00000000-0005-0000-0000-00001B1F0000}"/>
    <cellStyle name="Normal 7 4 5 2 2" xfId="1202" xr:uid="{00000000-0005-0000-0000-0000C9130000}"/>
    <cellStyle name="Normal 7 4 5 2 2 2" xfId="1860" xr:uid="{00000000-0005-0000-0000-0000CA130000}"/>
    <cellStyle name="Normal 7 4 5 2 2 2 2" xfId="3510" xr:uid="{00000000-0005-0000-0000-0000CB130000}"/>
    <cellStyle name="Normal 7 4 5 2 2 2 2 2" xfId="9969" xr:uid="{00000000-0005-0000-0000-00001E1F0000}"/>
    <cellStyle name="Normal 7 4 5 2 2 2 2 3" xfId="18047" xr:uid="{00000000-0005-0000-0000-00001E1F0000}"/>
    <cellStyle name="Normal 7 4 5 2 2 2 3" xfId="5173" xr:uid="{00000000-0005-0000-0000-0000CC130000}"/>
    <cellStyle name="Normal 7 4 5 2 2 2 3 2" xfId="11560" xr:uid="{00000000-0005-0000-0000-00001F1F0000}"/>
    <cellStyle name="Normal 7 4 5 2 2 2 3 3" xfId="19638" xr:uid="{00000000-0005-0000-0000-00001F1F0000}"/>
    <cellStyle name="Normal 7 4 5 2 2 2 4" xfId="8374" xr:uid="{00000000-0005-0000-0000-0000201F0000}"/>
    <cellStyle name="Normal 7 4 5 2 2 2 4 2" xfId="16452" xr:uid="{00000000-0005-0000-0000-0000201F0000}"/>
    <cellStyle name="Normal 7 4 5 2 2 2 5" xfId="13386" xr:uid="{00000000-0005-0000-0000-0000211F0000}"/>
    <cellStyle name="Normal 7 4 5 2 2 2 5 2" xfId="21423" xr:uid="{00000000-0005-0000-0000-0000211F0000}"/>
    <cellStyle name="Normal 7 4 5 2 2 2 6" xfId="6764" xr:uid="{00000000-0005-0000-0000-00001D1F0000}"/>
    <cellStyle name="Normal 7 4 5 2 2 2 7" xfId="14844" xr:uid="{00000000-0005-0000-0000-00001D1F0000}"/>
    <cellStyle name="Normal 7 4 5 2 2 3" xfId="2387" xr:uid="{00000000-0005-0000-0000-0000CD130000}"/>
    <cellStyle name="Normal 7 4 5 2 2 3 2" xfId="4037" xr:uid="{00000000-0005-0000-0000-0000CE130000}"/>
    <cellStyle name="Normal 7 4 5 2 2 3 2 2" xfId="10496" xr:uid="{00000000-0005-0000-0000-0000231F0000}"/>
    <cellStyle name="Normal 7 4 5 2 2 3 2 3" xfId="18574" xr:uid="{00000000-0005-0000-0000-0000231F0000}"/>
    <cellStyle name="Normal 7 4 5 2 2 3 3" xfId="5700" xr:uid="{00000000-0005-0000-0000-0000CF130000}"/>
    <cellStyle name="Normal 7 4 5 2 2 3 3 2" xfId="12087" xr:uid="{00000000-0005-0000-0000-0000241F0000}"/>
    <cellStyle name="Normal 7 4 5 2 2 3 3 3" xfId="20165" xr:uid="{00000000-0005-0000-0000-0000241F0000}"/>
    <cellStyle name="Normal 7 4 5 2 2 3 4" xfId="8901" xr:uid="{00000000-0005-0000-0000-0000251F0000}"/>
    <cellStyle name="Normal 7 4 5 2 2 3 4 2" xfId="16979" xr:uid="{00000000-0005-0000-0000-0000251F0000}"/>
    <cellStyle name="Normal 7 4 5 2 2 3 5" xfId="7291" xr:uid="{00000000-0005-0000-0000-0000221F0000}"/>
    <cellStyle name="Normal 7 4 5 2 2 3 6" xfId="15371" xr:uid="{00000000-0005-0000-0000-0000221F0000}"/>
    <cellStyle name="Normal 7 4 5 2 2 4" xfId="2953" xr:uid="{00000000-0005-0000-0000-0000D0130000}"/>
    <cellStyle name="Normal 7 4 5 2 2 4 2" xfId="9442" xr:uid="{00000000-0005-0000-0000-0000261F0000}"/>
    <cellStyle name="Normal 7 4 5 2 2 4 3" xfId="17520" xr:uid="{00000000-0005-0000-0000-0000261F0000}"/>
    <cellStyle name="Normal 7 4 5 2 2 5" xfId="4646" xr:uid="{00000000-0005-0000-0000-0000D1130000}"/>
    <cellStyle name="Normal 7 4 5 2 2 5 2" xfId="11033" xr:uid="{00000000-0005-0000-0000-0000271F0000}"/>
    <cellStyle name="Normal 7 4 5 2 2 5 3" xfId="19111" xr:uid="{00000000-0005-0000-0000-0000271F0000}"/>
    <cellStyle name="Normal 7 4 5 2 2 6" xfId="7847" xr:uid="{00000000-0005-0000-0000-0000281F0000}"/>
    <cellStyle name="Normal 7 4 5 2 2 6 2" xfId="15925" xr:uid="{00000000-0005-0000-0000-0000281F0000}"/>
    <cellStyle name="Normal 7 4 5 2 2 7" xfId="12625" xr:uid="{00000000-0005-0000-0000-0000291F0000}"/>
    <cellStyle name="Normal 7 4 5 2 2 7 2" xfId="20690" xr:uid="{00000000-0005-0000-0000-0000291F0000}"/>
    <cellStyle name="Normal 7 4 5 2 2 8" xfId="6237" xr:uid="{00000000-0005-0000-0000-00001C1F0000}"/>
    <cellStyle name="Normal 7 4 5 2 2 9" xfId="14317" xr:uid="{00000000-0005-0000-0000-00001C1F0000}"/>
    <cellStyle name="Normal 7 4 5 2 3" xfId="1584" xr:uid="{00000000-0005-0000-0000-0000D2130000}"/>
    <cellStyle name="Normal 7 4 5 2 3 2" xfId="3233" xr:uid="{00000000-0005-0000-0000-0000D3130000}"/>
    <cellStyle name="Normal 7 4 5 2 3 2 2" xfId="9692" xr:uid="{00000000-0005-0000-0000-00002B1F0000}"/>
    <cellStyle name="Normal 7 4 5 2 3 2 3" xfId="17770" xr:uid="{00000000-0005-0000-0000-00002B1F0000}"/>
    <cellStyle name="Normal 7 4 5 2 3 3" xfId="4896" xr:uid="{00000000-0005-0000-0000-0000D4130000}"/>
    <cellStyle name="Normal 7 4 5 2 3 3 2" xfId="11283" xr:uid="{00000000-0005-0000-0000-00002C1F0000}"/>
    <cellStyle name="Normal 7 4 5 2 3 3 3" xfId="19361" xr:uid="{00000000-0005-0000-0000-00002C1F0000}"/>
    <cellStyle name="Normal 7 4 5 2 3 4" xfId="8097" xr:uid="{00000000-0005-0000-0000-00002D1F0000}"/>
    <cellStyle name="Normal 7 4 5 2 3 4 2" xfId="16175" xr:uid="{00000000-0005-0000-0000-00002D1F0000}"/>
    <cellStyle name="Normal 7 4 5 2 3 5" xfId="13387" xr:uid="{00000000-0005-0000-0000-00002E1F0000}"/>
    <cellStyle name="Normal 7 4 5 2 3 5 2" xfId="21424" xr:uid="{00000000-0005-0000-0000-00002E1F0000}"/>
    <cellStyle name="Normal 7 4 5 2 3 6" xfId="6487" xr:uid="{00000000-0005-0000-0000-00002A1F0000}"/>
    <cellStyle name="Normal 7 4 5 2 3 7" xfId="14567" xr:uid="{00000000-0005-0000-0000-00002A1F0000}"/>
    <cellStyle name="Normal 7 4 5 2 4" xfId="2110" xr:uid="{00000000-0005-0000-0000-0000D5130000}"/>
    <cellStyle name="Normal 7 4 5 2 4 2" xfId="3760" xr:uid="{00000000-0005-0000-0000-0000D6130000}"/>
    <cellStyle name="Normal 7 4 5 2 4 2 2" xfId="10219" xr:uid="{00000000-0005-0000-0000-0000301F0000}"/>
    <cellStyle name="Normal 7 4 5 2 4 2 3" xfId="18297" xr:uid="{00000000-0005-0000-0000-0000301F0000}"/>
    <cellStyle name="Normal 7 4 5 2 4 3" xfId="5423" xr:uid="{00000000-0005-0000-0000-0000D7130000}"/>
    <cellStyle name="Normal 7 4 5 2 4 3 2" xfId="11810" xr:uid="{00000000-0005-0000-0000-0000311F0000}"/>
    <cellStyle name="Normal 7 4 5 2 4 3 3" xfId="19888" xr:uid="{00000000-0005-0000-0000-0000311F0000}"/>
    <cellStyle name="Normal 7 4 5 2 4 4" xfId="8624" xr:uid="{00000000-0005-0000-0000-0000321F0000}"/>
    <cellStyle name="Normal 7 4 5 2 4 4 2" xfId="16702" xr:uid="{00000000-0005-0000-0000-0000321F0000}"/>
    <cellStyle name="Normal 7 4 5 2 4 5" xfId="13385" xr:uid="{00000000-0005-0000-0000-0000331F0000}"/>
    <cellStyle name="Normal 7 4 5 2 4 5 2" xfId="21422" xr:uid="{00000000-0005-0000-0000-0000331F0000}"/>
    <cellStyle name="Normal 7 4 5 2 4 6" xfId="7014" xr:uid="{00000000-0005-0000-0000-00002F1F0000}"/>
    <cellStyle name="Normal 7 4 5 2 4 7" xfId="15094" xr:uid="{00000000-0005-0000-0000-00002F1F0000}"/>
    <cellStyle name="Normal 7 4 5 2 5" xfId="2670" xr:uid="{00000000-0005-0000-0000-0000D8130000}"/>
    <cellStyle name="Normal 7 4 5 2 5 2" xfId="9164" xr:uid="{00000000-0005-0000-0000-0000341F0000}"/>
    <cellStyle name="Normal 7 4 5 2 5 3" xfId="17242" xr:uid="{00000000-0005-0000-0000-0000341F0000}"/>
    <cellStyle name="Normal 7 4 5 2 6" xfId="4369" xr:uid="{00000000-0005-0000-0000-0000D9130000}"/>
    <cellStyle name="Normal 7 4 5 2 6 2" xfId="10756" xr:uid="{00000000-0005-0000-0000-0000351F0000}"/>
    <cellStyle name="Normal 7 4 5 2 6 3" xfId="18834" xr:uid="{00000000-0005-0000-0000-0000351F0000}"/>
    <cellStyle name="Normal 7 4 5 2 7" xfId="7570" xr:uid="{00000000-0005-0000-0000-0000361F0000}"/>
    <cellStyle name="Normal 7 4 5 2 7 2" xfId="15648" xr:uid="{00000000-0005-0000-0000-0000361F0000}"/>
    <cellStyle name="Normal 7 4 5 2 8" xfId="12358" xr:uid="{00000000-0005-0000-0000-0000371F0000}"/>
    <cellStyle name="Normal 7 4 5 2 8 2" xfId="20430" xr:uid="{00000000-0005-0000-0000-0000371F0000}"/>
    <cellStyle name="Normal 7 4 5 2 9" xfId="13748" xr:uid="{00000000-0005-0000-0000-0000381F0000}"/>
    <cellStyle name="Normal 7 4 5 2 9 2" xfId="21745" xr:uid="{00000000-0005-0000-0000-0000381F0000}"/>
    <cellStyle name="Normal 7 4 5 3" xfId="1086" xr:uid="{00000000-0005-0000-0000-0000DA130000}"/>
    <cellStyle name="Normal 7 4 5 3 2" xfId="1742" xr:uid="{00000000-0005-0000-0000-0000DB130000}"/>
    <cellStyle name="Normal 7 4 5 3 2 2" xfId="3392" xr:uid="{00000000-0005-0000-0000-0000DC130000}"/>
    <cellStyle name="Normal 7 4 5 3 2 2 2" xfId="13389" xr:uid="{00000000-0005-0000-0000-00003C1F0000}"/>
    <cellStyle name="Normal 7 4 5 3 2 2 2 2" xfId="21426" xr:uid="{00000000-0005-0000-0000-00003C1F0000}"/>
    <cellStyle name="Normal 7 4 5 3 2 2 3" xfId="9851" xr:uid="{00000000-0005-0000-0000-00003B1F0000}"/>
    <cellStyle name="Normal 7 4 5 3 2 2 4" xfId="17929" xr:uid="{00000000-0005-0000-0000-00003B1F0000}"/>
    <cellStyle name="Normal 7 4 5 3 2 3" xfId="5055" xr:uid="{00000000-0005-0000-0000-0000DD130000}"/>
    <cellStyle name="Normal 7 4 5 3 2 3 2" xfId="11442" xr:uid="{00000000-0005-0000-0000-00003D1F0000}"/>
    <cellStyle name="Normal 7 4 5 3 2 3 3" xfId="19520" xr:uid="{00000000-0005-0000-0000-00003D1F0000}"/>
    <cellStyle name="Normal 7 4 5 3 2 4" xfId="8256" xr:uid="{00000000-0005-0000-0000-00003E1F0000}"/>
    <cellStyle name="Normal 7 4 5 3 2 4 2" xfId="16334" xr:uid="{00000000-0005-0000-0000-00003E1F0000}"/>
    <cellStyle name="Normal 7 4 5 3 2 5" xfId="12626" xr:uid="{00000000-0005-0000-0000-00003F1F0000}"/>
    <cellStyle name="Normal 7 4 5 3 2 5 2" xfId="20691" xr:uid="{00000000-0005-0000-0000-00003F1F0000}"/>
    <cellStyle name="Normal 7 4 5 3 2 6" xfId="6646" xr:uid="{00000000-0005-0000-0000-00003A1F0000}"/>
    <cellStyle name="Normal 7 4 5 3 2 7" xfId="14726" xr:uid="{00000000-0005-0000-0000-00003A1F0000}"/>
    <cellStyle name="Normal 7 4 5 3 3" xfId="2269" xr:uid="{00000000-0005-0000-0000-0000DE130000}"/>
    <cellStyle name="Normal 7 4 5 3 3 2" xfId="3919" xr:uid="{00000000-0005-0000-0000-0000DF130000}"/>
    <cellStyle name="Normal 7 4 5 3 3 2 2" xfId="10378" xr:uid="{00000000-0005-0000-0000-0000411F0000}"/>
    <cellStyle name="Normal 7 4 5 3 3 2 3" xfId="18456" xr:uid="{00000000-0005-0000-0000-0000411F0000}"/>
    <cellStyle name="Normal 7 4 5 3 3 3" xfId="5582" xr:uid="{00000000-0005-0000-0000-0000E0130000}"/>
    <cellStyle name="Normal 7 4 5 3 3 3 2" xfId="11969" xr:uid="{00000000-0005-0000-0000-0000421F0000}"/>
    <cellStyle name="Normal 7 4 5 3 3 3 3" xfId="20047" xr:uid="{00000000-0005-0000-0000-0000421F0000}"/>
    <cellStyle name="Normal 7 4 5 3 3 4" xfId="8783" xr:uid="{00000000-0005-0000-0000-0000431F0000}"/>
    <cellStyle name="Normal 7 4 5 3 3 4 2" xfId="16861" xr:uid="{00000000-0005-0000-0000-0000431F0000}"/>
    <cellStyle name="Normal 7 4 5 3 3 5" xfId="13390" xr:uid="{00000000-0005-0000-0000-0000441F0000}"/>
    <cellStyle name="Normal 7 4 5 3 3 5 2" xfId="21427" xr:uid="{00000000-0005-0000-0000-0000441F0000}"/>
    <cellStyle name="Normal 7 4 5 3 3 6" xfId="7173" xr:uid="{00000000-0005-0000-0000-0000401F0000}"/>
    <cellStyle name="Normal 7 4 5 3 3 7" xfId="15253" xr:uid="{00000000-0005-0000-0000-0000401F0000}"/>
    <cellStyle name="Normal 7 4 5 3 4" xfId="2837" xr:uid="{00000000-0005-0000-0000-0000E1130000}"/>
    <cellStyle name="Normal 7 4 5 3 4 2" xfId="13388" xr:uid="{00000000-0005-0000-0000-0000461F0000}"/>
    <cellStyle name="Normal 7 4 5 3 4 2 2" xfId="21425" xr:uid="{00000000-0005-0000-0000-0000461F0000}"/>
    <cellStyle name="Normal 7 4 5 3 4 3" xfId="9326" xr:uid="{00000000-0005-0000-0000-0000451F0000}"/>
    <cellStyle name="Normal 7 4 5 3 4 4" xfId="17404" xr:uid="{00000000-0005-0000-0000-0000451F0000}"/>
    <cellStyle name="Normal 7 4 5 3 5" xfId="4528" xr:uid="{00000000-0005-0000-0000-0000E2130000}"/>
    <cellStyle name="Normal 7 4 5 3 5 2" xfId="10915" xr:uid="{00000000-0005-0000-0000-0000471F0000}"/>
    <cellStyle name="Normal 7 4 5 3 5 3" xfId="18993" xr:uid="{00000000-0005-0000-0000-0000471F0000}"/>
    <cellStyle name="Normal 7 4 5 3 6" xfId="7729" xr:uid="{00000000-0005-0000-0000-0000481F0000}"/>
    <cellStyle name="Normal 7 4 5 3 6 2" xfId="15807" xr:uid="{00000000-0005-0000-0000-0000481F0000}"/>
    <cellStyle name="Normal 7 4 5 3 7" xfId="12393" xr:uid="{00000000-0005-0000-0000-0000491F0000}"/>
    <cellStyle name="Normal 7 4 5 3 7 2" xfId="20464" xr:uid="{00000000-0005-0000-0000-0000491F0000}"/>
    <cellStyle name="Normal 7 4 5 3 8" xfId="6119" xr:uid="{00000000-0005-0000-0000-0000391F0000}"/>
    <cellStyle name="Normal 7 4 5 3 9" xfId="14199" xr:uid="{00000000-0005-0000-0000-0000391F0000}"/>
    <cellStyle name="Normal 7 4 5 4" xfId="1496" xr:uid="{00000000-0005-0000-0000-0000E3130000}"/>
    <cellStyle name="Normal 7 4 5 4 2" xfId="3145" xr:uid="{00000000-0005-0000-0000-0000E4130000}"/>
    <cellStyle name="Normal 7 4 5 4 2 2" xfId="13391" xr:uid="{00000000-0005-0000-0000-00004C1F0000}"/>
    <cellStyle name="Normal 7 4 5 4 2 2 2" xfId="21428" xr:uid="{00000000-0005-0000-0000-00004C1F0000}"/>
    <cellStyle name="Normal 7 4 5 4 2 3" xfId="9604" xr:uid="{00000000-0005-0000-0000-00004B1F0000}"/>
    <cellStyle name="Normal 7 4 5 4 2 4" xfId="17682" xr:uid="{00000000-0005-0000-0000-00004B1F0000}"/>
    <cellStyle name="Normal 7 4 5 4 3" xfId="4808" xr:uid="{00000000-0005-0000-0000-0000E5130000}"/>
    <cellStyle name="Normal 7 4 5 4 3 2" xfId="11195" xr:uid="{00000000-0005-0000-0000-00004D1F0000}"/>
    <cellStyle name="Normal 7 4 5 4 3 3" xfId="19273" xr:uid="{00000000-0005-0000-0000-00004D1F0000}"/>
    <cellStyle name="Normal 7 4 5 4 4" xfId="8009" xr:uid="{00000000-0005-0000-0000-00004E1F0000}"/>
    <cellStyle name="Normal 7 4 5 4 4 2" xfId="16087" xr:uid="{00000000-0005-0000-0000-00004E1F0000}"/>
    <cellStyle name="Normal 7 4 5 4 5" xfId="12624" xr:uid="{00000000-0005-0000-0000-00004F1F0000}"/>
    <cellStyle name="Normal 7 4 5 4 5 2" xfId="20689" xr:uid="{00000000-0005-0000-0000-00004F1F0000}"/>
    <cellStyle name="Normal 7 4 5 4 6" xfId="6399" xr:uid="{00000000-0005-0000-0000-00004A1F0000}"/>
    <cellStyle name="Normal 7 4 5 4 7" xfId="14479" xr:uid="{00000000-0005-0000-0000-00004A1F0000}"/>
    <cellStyle name="Normal 7 4 5 5" xfId="2022" xr:uid="{00000000-0005-0000-0000-0000E6130000}"/>
    <cellStyle name="Normal 7 4 5 5 2" xfId="3672" xr:uid="{00000000-0005-0000-0000-0000E7130000}"/>
    <cellStyle name="Normal 7 4 5 5 2 2" xfId="10131" xr:uid="{00000000-0005-0000-0000-0000511F0000}"/>
    <cellStyle name="Normal 7 4 5 5 2 3" xfId="18209" xr:uid="{00000000-0005-0000-0000-0000511F0000}"/>
    <cellStyle name="Normal 7 4 5 5 3" xfId="5335" xr:uid="{00000000-0005-0000-0000-0000E8130000}"/>
    <cellStyle name="Normal 7 4 5 5 3 2" xfId="11722" xr:uid="{00000000-0005-0000-0000-0000521F0000}"/>
    <cellStyle name="Normal 7 4 5 5 3 3" xfId="19800" xr:uid="{00000000-0005-0000-0000-0000521F0000}"/>
    <cellStyle name="Normal 7 4 5 5 4" xfId="8536" xr:uid="{00000000-0005-0000-0000-0000531F0000}"/>
    <cellStyle name="Normal 7 4 5 5 4 2" xfId="16614" xr:uid="{00000000-0005-0000-0000-0000531F0000}"/>
    <cellStyle name="Normal 7 4 5 5 5" xfId="13392" xr:uid="{00000000-0005-0000-0000-0000541F0000}"/>
    <cellStyle name="Normal 7 4 5 5 5 2" xfId="21429" xr:uid="{00000000-0005-0000-0000-0000541F0000}"/>
    <cellStyle name="Normal 7 4 5 5 6" xfId="6926" xr:uid="{00000000-0005-0000-0000-0000501F0000}"/>
    <cellStyle name="Normal 7 4 5 5 7" xfId="15006" xr:uid="{00000000-0005-0000-0000-0000501F0000}"/>
    <cellStyle name="Normal 7 4 5 6" xfId="2669" xr:uid="{00000000-0005-0000-0000-0000E9130000}"/>
    <cellStyle name="Normal 7 4 5 6 2" xfId="12826" xr:uid="{00000000-0005-0000-0000-0000561F0000}"/>
    <cellStyle name="Normal 7 4 5 6 2 2" xfId="20865" xr:uid="{00000000-0005-0000-0000-0000561F0000}"/>
    <cellStyle name="Normal 7 4 5 6 3" xfId="9163" xr:uid="{00000000-0005-0000-0000-0000551F0000}"/>
    <cellStyle name="Normal 7 4 5 6 4" xfId="17241" xr:uid="{00000000-0005-0000-0000-0000551F0000}"/>
    <cellStyle name="Normal 7 4 5 7" xfId="4281" xr:uid="{00000000-0005-0000-0000-0000EA130000}"/>
    <cellStyle name="Normal 7 4 5 7 2" xfId="10668" xr:uid="{00000000-0005-0000-0000-0000571F0000}"/>
    <cellStyle name="Normal 7 4 5 7 3" xfId="18746" xr:uid="{00000000-0005-0000-0000-0000571F0000}"/>
    <cellStyle name="Normal 7 4 5 8" xfId="7482" xr:uid="{00000000-0005-0000-0000-0000581F0000}"/>
    <cellStyle name="Normal 7 4 5 8 2" xfId="15560" xr:uid="{00000000-0005-0000-0000-0000581F0000}"/>
    <cellStyle name="Normal 7 4 5 9" xfId="12357" xr:uid="{00000000-0005-0000-0000-0000591F0000}"/>
    <cellStyle name="Normal 7 4 5 9 2" xfId="20429" xr:uid="{00000000-0005-0000-0000-0000591F0000}"/>
    <cellStyle name="Normal 7 4 6" xfId="827" xr:uid="{00000000-0005-0000-0000-00003B030000}"/>
    <cellStyle name="Normal 7 4 6 10" xfId="13749" xr:uid="{00000000-0005-0000-0000-00005B1F0000}"/>
    <cellStyle name="Normal 7 4 6 10 2" xfId="21746" xr:uid="{00000000-0005-0000-0000-00005B1F0000}"/>
    <cellStyle name="Normal 7 4 6 11" xfId="5873" xr:uid="{00000000-0005-0000-0000-00005A1F0000}"/>
    <cellStyle name="Normal 7 4 6 12" xfId="13953" xr:uid="{00000000-0005-0000-0000-00005A1F0000}"/>
    <cellStyle name="Normal 7 4 6 2" xfId="828" xr:uid="{00000000-0005-0000-0000-00003C030000}"/>
    <cellStyle name="Normal 7 4 6 2 10" xfId="5943" xr:uid="{00000000-0005-0000-0000-00005C1F0000}"/>
    <cellStyle name="Normal 7 4 6 2 11" xfId="14023" xr:uid="{00000000-0005-0000-0000-00005C1F0000}"/>
    <cellStyle name="Normal 7 4 6 2 2" xfId="1203" xr:uid="{00000000-0005-0000-0000-0000ED130000}"/>
    <cellStyle name="Normal 7 4 6 2 2 2" xfId="1861" xr:uid="{00000000-0005-0000-0000-0000EE130000}"/>
    <cellStyle name="Normal 7 4 6 2 2 2 2" xfId="3511" xr:uid="{00000000-0005-0000-0000-0000EF130000}"/>
    <cellStyle name="Normal 7 4 6 2 2 2 2 2" xfId="9970" xr:uid="{00000000-0005-0000-0000-00005F1F0000}"/>
    <cellStyle name="Normal 7 4 6 2 2 2 2 3" xfId="18048" xr:uid="{00000000-0005-0000-0000-00005F1F0000}"/>
    <cellStyle name="Normal 7 4 6 2 2 2 3" xfId="5174" xr:uid="{00000000-0005-0000-0000-0000F0130000}"/>
    <cellStyle name="Normal 7 4 6 2 2 2 3 2" xfId="11561" xr:uid="{00000000-0005-0000-0000-0000601F0000}"/>
    <cellStyle name="Normal 7 4 6 2 2 2 3 3" xfId="19639" xr:uid="{00000000-0005-0000-0000-0000601F0000}"/>
    <cellStyle name="Normal 7 4 6 2 2 2 4" xfId="8375" xr:uid="{00000000-0005-0000-0000-0000611F0000}"/>
    <cellStyle name="Normal 7 4 6 2 2 2 4 2" xfId="16453" xr:uid="{00000000-0005-0000-0000-0000611F0000}"/>
    <cellStyle name="Normal 7 4 6 2 2 2 5" xfId="13394" xr:uid="{00000000-0005-0000-0000-0000621F0000}"/>
    <cellStyle name="Normal 7 4 6 2 2 2 5 2" xfId="21431" xr:uid="{00000000-0005-0000-0000-0000621F0000}"/>
    <cellStyle name="Normal 7 4 6 2 2 2 6" xfId="6765" xr:uid="{00000000-0005-0000-0000-00005E1F0000}"/>
    <cellStyle name="Normal 7 4 6 2 2 2 7" xfId="14845" xr:uid="{00000000-0005-0000-0000-00005E1F0000}"/>
    <cellStyle name="Normal 7 4 6 2 2 3" xfId="2388" xr:uid="{00000000-0005-0000-0000-0000F1130000}"/>
    <cellStyle name="Normal 7 4 6 2 2 3 2" xfId="4038" xr:uid="{00000000-0005-0000-0000-0000F2130000}"/>
    <cellStyle name="Normal 7 4 6 2 2 3 2 2" xfId="10497" xr:uid="{00000000-0005-0000-0000-0000641F0000}"/>
    <cellStyle name="Normal 7 4 6 2 2 3 2 3" xfId="18575" xr:uid="{00000000-0005-0000-0000-0000641F0000}"/>
    <cellStyle name="Normal 7 4 6 2 2 3 3" xfId="5701" xr:uid="{00000000-0005-0000-0000-0000F3130000}"/>
    <cellStyle name="Normal 7 4 6 2 2 3 3 2" xfId="12088" xr:uid="{00000000-0005-0000-0000-0000651F0000}"/>
    <cellStyle name="Normal 7 4 6 2 2 3 3 3" xfId="20166" xr:uid="{00000000-0005-0000-0000-0000651F0000}"/>
    <cellStyle name="Normal 7 4 6 2 2 3 4" xfId="8902" xr:uid="{00000000-0005-0000-0000-0000661F0000}"/>
    <cellStyle name="Normal 7 4 6 2 2 3 4 2" xfId="16980" xr:uid="{00000000-0005-0000-0000-0000661F0000}"/>
    <cellStyle name="Normal 7 4 6 2 2 3 5" xfId="7292" xr:uid="{00000000-0005-0000-0000-0000631F0000}"/>
    <cellStyle name="Normal 7 4 6 2 2 3 6" xfId="15372" xr:uid="{00000000-0005-0000-0000-0000631F0000}"/>
    <cellStyle name="Normal 7 4 6 2 2 4" xfId="2954" xr:uid="{00000000-0005-0000-0000-0000F4130000}"/>
    <cellStyle name="Normal 7 4 6 2 2 4 2" xfId="9443" xr:uid="{00000000-0005-0000-0000-0000671F0000}"/>
    <cellStyle name="Normal 7 4 6 2 2 4 3" xfId="17521" xr:uid="{00000000-0005-0000-0000-0000671F0000}"/>
    <cellStyle name="Normal 7 4 6 2 2 5" xfId="4647" xr:uid="{00000000-0005-0000-0000-0000F5130000}"/>
    <cellStyle name="Normal 7 4 6 2 2 5 2" xfId="11034" xr:uid="{00000000-0005-0000-0000-0000681F0000}"/>
    <cellStyle name="Normal 7 4 6 2 2 5 3" xfId="19112" xr:uid="{00000000-0005-0000-0000-0000681F0000}"/>
    <cellStyle name="Normal 7 4 6 2 2 6" xfId="7848" xr:uid="{00000000-0005-0000-0000-0000691F0000}"/>
    <cellStyle name="Normal 7 4 6 2 2 6 2" xfId="15926" xr:uid="{00000000-0005-0000-0000-0000691F0000}"/>
    <cellStyle name="Normal 7 4 6 2 2 7" xfId="12628" xr:uid="{00000000-0005-0000-0000-00006A1F0000}"/>
    <cellStyle name="Normal 7 4 6 2 2 7 2" xfId="20693" xr:uid="{00000000-0005-0000-0000-00006A1F0000}"/>
    <cellStyle name="Normal 7 4 6 2 2 8" xfId="6238" xr:uid="{00000000-0005-0000-0000-00005D1F0000}"/>
    <cellStyle name="Normal 7 4 6 2 2 9" xfId="14318" xr:uid="{00000000-0005-0000-0000-00005D1F0000}"/>
    <cellStyle name="Normal 7 4 6 2 3" xfId="1567" xr:uid="{00000000-0005-0000-0000-0000F6130000}"/>
    <cellStyle name="Normal 7 4 6 2 3 2" xfId="3216" xr:uid="{00000000-0005-0000-0000-0000F7130000}"/>
    <cellStyle name="Normal 7 4 6 2 3 2 2" xfId="9675" xr:uid="{00000000-0005-0000-0000-00006C1F0000}"/>
    <cellStyle name="Normal 7 4 6 2 3 2 3" xfId="17753" xr:uid="{00000000-0005-0000-0000-00006C1F0000}"/>
    <cellStyle name="Normal 7 4 6 2 3 3" xfId="4879" xr:uid="{00000000-0005-0000-0000-0000F8130000}"/>
    <cellStyle name="Normal 7 4 6 2 3 3 2" xfId="11266" xr:uid="{00000000-0005-0000-0000-00006D1F0000}"/>
    <cellStyle name="Normal 7 4 6 2 3 3 3" xfId="19344" xr:uid="{00000000-0005-0000-0000-00006D1F0000}"/>
    <cellStyle name="Normal 7 4 6 2 3 4" xfId="8080" xr:uid="{00000000-0005-0000-0000-00006E1F0000}"/>
    <cellStyle name="Normal 7 4 6 2 3 4 2" xfId="16158" xr:uid="{00000000-0005-0000-0000-00006E1F0000}"/>
    <cellStyle name="Normal 7 4 6 2 3 5" xfId="13395" xr:uid="{00000000-0005-0000-0000-00006F1F0000}"/>
    <cellStyle name="Normal 7 4 6 2 3 5 2" xfId="21432" xr:uid="{00000000-0005-0000-0000-00006F1F0000}"/>
    <cellStyle name="Normal 7 4 6 2 3 6" xfId="6470" xr:uid="{00000000-0005-0000-0000-00006B1F0000}"/>
    <cellStyle name="Normal 7 4 6 2 3 7" xfId="14550" xr:uid="{00000000-0005-0000-0000-00006B1F0000}"/>
    <cellStyle name="Normal 7 4 6 2 4" xfId="2093" xr:uid="{00000000-0005-0000-0000-0000F9130000}"/>
    <cellStyle name="Normal 7 4 6 2 4 2" xfId="3743" xr:uid="{00000000-0005-0000-0000-0000FA130000}"/>
    <cellStyle name="Normal 7 4 6 2 4 2 2" xfId="10202" xr:uid="{00000000-0005-0000-0000-0000711F0000}"/>
    <cellStyle name="Normal 7 4 6 2 4 2 3" xfId="18280" xr:uid="{00000000-0005-0000-0000-0000711F0000}"/>
    <cellStyle name="Normal 7 4 6 2 4 3" xfId="5406" xr:uid="{00000000-0005-0000-0000-0000FB130000}"/>
    <cellStyle name="Normal 7 4 6 2 4 3 2" xfId="11793" xr:uid="{00000000-0005-0000-0000-0000721F0000}"/>
    <cellStyle name="Normal 7 4 6 2 4 3 3" xfId="19871" xr:uid="{00000000-0005-0000-0000-0000721F0000}"/>
    <cellStyle name="Normal 7 4 6 2 4 4" xfId="8607" xr:uid="{00000000-0005-0000-0000-0000731F0000}"/>
    <cellStyle name="Normal 7 4 6 2 4 4 2" xfId="16685" xr:uid="{00000000-0005-0000-0000-0000731F0000}"/>
    <cellStyle name="Normal 7 4 6 2 4 5" xfId="13393" xr:uid="{00000000-0005-0000-0000-0000741F0000}"/>
    <cellStyle name="Normal 7 4 6 2 4 5 2" xfId="21430" xr:uid="{00000000-0005-0000-0000-0000741F0000}"/>
    <cellStyle name="Normal 7 4 6 2 4 6" xfId="6997" xr:uid="{00000000-0005-0000-0000-0000701F0000}"/>
    <cellStyle name="Normal 7 4 6 2 4 7" xfId="15077" xr:uid="{00000000-0005-0000-0000-0000701F0000}"/>
    <cellStyle name="Normal 7 4 6 2 5" xfId="2672" xr:uid="{00000000-0005-0000-0000-0000FC130000}"/>
    <cellStyle name="Normal 7 4 6 2 5 2" xfId="9166" xr:uid="{00000000-0005-0000-0000-0000751F0000}"/>
    <cellStyle name="Normal 7 4 6 2 5 3" xfId="17244" xr:uid="{00000000-0005-0000-0000-0000751F0000}"/>
    <cellStyle name="Normal 7 4 6 2 6" xfId="4352" xr:uid="{00000000-0005-0000-0000-0000FD130000}"/>
    <cellStyle name="Normal 7 4 6 2 6 2" xfId="10739" xr:uid="{00000000-0005-0000-0000-0000761F0000}"/>
    <cellStyle name="Normal 7 4 6 2 6 3" xfId="18817" xr:uid="{00000000-0005-0000-0000-0000761F0000}"/>
    <cellStyle name="Normal 7 4 6 2 7" xfId="7553" xr:uid="{00000000-0005-0000-0000-0000771F0000}"/>
    <cellStyle name="Normal 7 4 6 2 7 2" xfId="15631" xr:uid="{00000000-0005-0000-0000-0000771F0000}"/>
    <cellStyle name="Normal 7 4 6 2 8" xfId="12360" xr:uid="{00000000-0005-0000-0000-0000781F0000}"/>
    <cellStyle name="Normal 7 4 6 2 8 2" xfId="20432" xr:uid="{00000000-0005-0000-0000-0000781F0000}"/>
    <cellStyle name="Normal 7 4 6 2 9" xfId="13750" xr:uid="{00000000-0005-0000-0000-0000791F0000}"/>
    <cellStyle name="Normal 7 4 6 2 9 2" xfId="21747" xr:uid="{00000000-0005-0000-0000-0000791F0000}"/>
    <cellStyle name="Normal 7 4 6 3" xfId="1087" xr:uid="{00000000-0005-0000-0000-0000FE130000}"/>
    <cellStyle name="Normal 7 4 6 3 2" xfId="1743" xr:uid="{00000000-0005-0000-0000-0000FF130000}"/>
    <cellStyle name="Normal 7 4 6 3 2 2" xfId="3393" xr:uid="{00000000-0005-0000-0000-000000140000}"/>
    <cellStyle name="Normal 7 4 6 3 2 2 2" xfId="9852" xr:uid="{00000000-0005-0000-0000-00007C1F0000}"/>
    <cellStyle name="Normal 7 4 6 3 2 2 3" xfId="17930" xr:uid="{00000000-0005-0000-0000-00007C1F0000}"/>
    <cellStyle name="Normal 7 4 6 3 2 3" xfId="5056" xr:uid="{00000000-0005-0000-0000-000001140000}"/>
    <cellStyle name="Normal 7 4 6 3 2 3 2" xfId="11443" xr:uid="{00000000-0005-0000-0000-00007D1F0000}"/>
    <cellStyle name="Normal 7 4 6 3 2 3 3" xfId="19521" xr:uid="{00000000-0005-0000-0000-00007D1F0000}"/>
    <cellStyle name="Normal 7 4 6 3 2 4" xfId="8257" xr:uid="{00000000-0005-0000-0000-00007E1F0000}"/>
    <cellStyle name="Normal 7 4 6 3 2 4 2" xfId="16335" xr:uid="{00000000-0005-0000-0000-00007E1F0000}"/>
    <cellStyle name="Normal 7 4 6 3 2 5" xfId="13396" xr:uid="{00000000-0005-0000-0000-00007F1F0000}"/>
    <cellStyle name="Normal 7 4 6 3 2 5 2" xfId="21433" xr:uid="{00000000-0005-0000-0000-00007F1F0000}"/>
    <cellStyle name="Normal 7 4 6 3 2 6" xfId="6647" xr:uid="{00000000-0005-0000-0000-00007B1F0000}"/>
    <cellStyle name="Normal 7 4 6 3 2 7" xfId="14727" xr:uid="{00000000-0005-0000-0000-00007B1F0000}"/>
    <cellStyle name="Normal 7 4 6 3 3" xfId="2270" xr:uid="{00000000-0005-0000-0000-000002140000}"/>
    <cellStyle name="Normal 7 4 6 3 3 2" xfId="3920" xr:uid="{00000000-0005-0000-0000-000003140000}"/>
    <cellStyle name="Normal 7 4 6 3 3 2 2" xfId="10379" xr:uid="{00000000-0005-0000-0000-0000811F0000}"/>
    <cellStyle name="Normal 7 4 6 3 3 2 3" xfId="18457" xr:uid="{00000000-0005-0000-0000-0000811F0000}"/>
    <cellStyle name="Normal 7 4 6 3 3 3" xfId="5583" xr:uid="{00000000-0005-0000-0000-000004140000}"/>
    <cellStyle name="Normal 7 4 6 3 3 3 2" xfId="11970" xr:uid="{00000000-0005-0000-0000-0000821F0000}"/>
    <cellStyle name="Normal 7 4 6 3 3 3 3" xfId="20048" xr:uid="{00000000-0005-0000-0000-0000821F0000}"/>
    <cellStyle name="Normal 7 4 6 3 3 4" xfId="8784" xr:uid="{00000000-0005-0000-0000-0000831F0000}"/>
    <cellStyle name="Normal 7 4 6 3 3 4 2" xfId="16862" xr:uid="{00000000-0005-0000-0000-0000831F0000}"/>
    <cellStyle name="Normal 7 4 6 3 3 5" xfId="7174" xr:uid="{00000000-0005-0000-0000-0000801F0000}"/>
    <cellStyle name="Normal 7 4 6 3 3 6" xfId="15254" xr:uid="{00000000-0005-0000-0000-0000801F0000}"/>
    <cellStyle name="Normal 7 4 6 3 4" xfId="2838" xr:uid="{00000000-0005-0000-0000-000005140000}"/>
    <cellStyle name="Normal 7 4 6 3 4 2" xfId="9327" xr:uid="{00000000-0005-0000-0000-0000841F0000}"/>
    <cellStyle name="Normal 7 4 6 3 4 3" xfId="17405" xr:uid="{00000000-0005-0000-0000-0000841F0000}"/>
    <cellStyle name="Normal 7 4 6 3 5" xfId="4529" xr:uid="{00000000-0005-0000-0000-000006140000}"/>
    <cellStyle name="Normal 7 4 6 3 5 2" xfId="10916" xr:uid="{00000000-0005-0000-0000-0000851F0000}"/>
    <cellStyle name="Normal 7 4 6 3 5 3" xfId="18994" xr:uid="{00000000-0005-0000-0000-0000851F0000}"/>
    <cellStyle name="Normal 7 4 6 3 6" xfId="7730" xr:uid="{00000000-0005-0000-0000-0000861F0000}"/>
    <cellStyle name="Normal 7 4 6 3 6 2" xfId="15808" xr:uid="{00000000-0005-0000-0000-0000861F0000}"/>
    <cellStyle name="Normal 7 4 6 3 7" xfId="12627" xr:uid="{00000000-0005-0000-0000-0000871F0000}"/>
    <cellStyle name="Normal 7 4 6 3 7 2" xfId="20692" xr:uid="{00000000-0005-0000-0000-0000871F0000}"/>
    <cellStyle name="Normal 7 4 6 3 8" xfId="6120" xr:uid="{00000000-0005-0000-0000-00007A1F0000}"/>
    <cellStyle name="Normal 7 4 6 3 9" xfId="14200" xr:uid="{00000000-0005-0000-0000-00007A1F0000}"/>
    <cellStyle name="Normal 7 4 6 4" xfId="1497" xr:uid="{00000000-0005-0000-0000-000007140000}"/>
    <cellStyle name="Normal 7 4 6 4 2" xfId="3146" xr:uid="{00000000-0005-0000-0000-000008140000}"/>
    <cellStyle name="Normal 7 4 6 4 2 2" xfId="9605" xr:uid="{00000000-0005-0000-0000-0000891F0000}"/>
    <cellStyle name="Normal 7 4 6 4 2 3" xfId="17683" xr:uid="{00000000-0005-0000-0000-0000891F0000}"/>
    <cellStyle name="Normal 7 4 6 4 3" xfId="4809" xr:uid="{00000000-0005-0000-0000-000009140000}"/>
    <cellStyle name="Normal 7 4 6 4 3 2" xfId="11196" xr:uid="{00000000-0005-0000-0000-00008A1F0000}"/>
    <cellStyle name="Normal 7 4 6 4 3 3" xfId="19274" xr:uid="{00000000-0005-0000-0000-00008A1F0000}"/>
    <cellStyle name="Normal 7 4 6 4 4" xfId="8010" xr:uid="{00000000-0005-0000-0000-00008B1F0000}"/>
    <cellStyle name="Normal 7 4 6 4 4 2" xfId="16088" xr:uid="{00000000-0005-0000-0000-00008B1F0000}"/>
    <cellStyle name="Normal 7 4 6 4 5" xfId="13397" xr:uid="{00000000-0005-0000-0000-00008C1F0000}"/>
    <cellStyle name="Normal 7 4 6 4 5 2" xfId="21434" xr:uid="{00000000-0005-0000-0000-00008C1F0000}"/>
    <cellStyle name="Normal 7 4 6 4 6" xfId="6400" xr:uid="{00000000-0005-0000-0000-0000881F0000}"/>
    <cellStyle name="Normal 7 4 6 4 7" xfId="14480" xr:uid="{00000000-0005-0000-0000-0000881F0000}"/>
    <cellStyle name="Normal 7 4 6 5" xfId="2023" xr:uid="{00000000-0005-0000-0000-00000A140000}"/>
    <cellStyle name="Normal 7 4 6 5 2" xfId="3673" xr:uid="{00000000-0005-0000-0000-00000B140000}"/>
    <cellStyle name="Normal 7 4 6 5 2 2" xfId="10132" xr:uid="{00000000-0005-0000-0000-00008E1F0000}"/>
    <cellStyle name="Normal 7 4 6 5 2 3" xfId="18210" xr:uid="{00000000-0005-0000-0000-00008E1F0000}"/>
    <cellStyle name="Normal 7 4 6 5 3" xfId="5336" xr:uid="{00000000-0005-0000-0000-00000C140000}"/>
    <cellStyle name="Normal 7 4 6 5 3 2" xfId="11723" xr:uid="{00000000-0005-0000-0000-00008F1F0000}"/>
    <cellStyle name="Normal 7 4 6 5 3 3" xfId="19801" xr:uid="{00000000-0005-0000-0000-00008F1F0000}"/>
    <cellStyle name="Normal 7 4 6 5 4" xfId="8537" xr:uid="{00000000-0005-0000-0000-0000901F0000}"/>
    <cellStyle name="Normal 7 4 6 5 4 2" xfId="16615" xr:uid="{00000000-0005-0000-0000-0000901F0000}"/>
    <cellStyle name="Normal 7 4 6 5 5" xfId="12827" xr:uid="{00000000-0005-0000-0000-0000911F0000}"/>
    <cellStyle name="Normal 7 4 6 5 5 2" xfId="20866" xr:uid="{00000000-0005-0000-0000-0000911F0000}"/>
    <cellStyle name="Normal 7 4 6 5 6" xfId="6927" xr:uid="{00000000-0005-0000-0000-00008D1F0000}"/>
    <cellStyle name="Normal 7 4 6 5 7" xfId="15007" xr:uid="{00000000-0005-0000-0000-00008D1F0000}"/>
    <cellStyle name="Normal 7 4 6 6" xfId="2671" xr:uid="{00000000-0005-0000-0000-00000D140000}"/>
    <cellStyle name="Normal 7 4 6 6 2" xfId="9165" xr:uid="{00000000-0005-0000-0000-0000921F0000}"/>
    <cellStyle name="Normal 7 4 6 6 3" xfId="17243" xr:uid="{00000000-0005-0000-0000-0000921F0000}"/>
    <cellStyle name="Normal 7 4 6 7" xfId="4282" xr:uid="{00000000-0005-0000-0000-00000E140000}"/>
    <cellStyle name="Normal 7 4 6 7 2" xfId="10669" xr:uid="{00000000-0005-0000-0000-0000931F0000}"/>
    <cellStyle name="Normal 7 4 6 7 3" xfId="18747" xr:uid="{00000000-0005-0000-0000-0000931F0000}"/>
    <cellStyle name="Normal 7 4 6 8" xfId="7483" xr:uid="{00000000-0005-0000-0000-0000941F0000}"/>
    <cellStyle name="Normal 7 4 6 8 2" xfId="15561" xr:uid="{00000000-0005-0000-0000-0000941F0000}"/>
    <cellStyle name="Normal 7 4 6 9" xfId="12359" xr:uid="{00000000-0005-0000-0000-0000951F0000}"/>
    <cellStyle name="Normal 7 4 6 9 2" xfId="20431" xr:uid="{00000000-0005-0000-0000-0000951F0000}"/>
    <cellStyle name="Normal 7 4 7" xfId="829" xr:uid="{00000000-0005-0000-0000-00003D030000}"/>
    <cellStyle name="Normal 7 4 7 10" xfId="13751" xr:uid="{00000000-0005-0000-0000-0000971F0000}"/>
    <cellStyle name="Normal 7 4 7 10 2" xfId="21748" xr:uid="{00000000-0005-0000-0000-0000971F0000}"/>
    <cellStyle name="Normal 7 4 7 11" xfId="5874" xr:uid="{00000000-0005-0000-0000-0000961F0000}"/>
    <cellStyle name="Normal 7 4 7 12" xfId="13954" xr:uid="{00000000-0005-0000-0000-0000961F0000}"/>
    <cellStyle name="Normal 7 4 7 2" xfId="830" xr:uid="{00000000-0005-0000-0000-00003E030000}"/>
    <cellStyle name="Normal 7 4 7 2 10" xfId="5925" xr:uid="{00000000-0005-0000-0000-0000981F0000}"/>
    <cellStyle name="Normal 7 4 7 2 11" xfId="14005" xr:uid="{00000000-0005-0000-0000-0000981F0000}"/>
    <cellStyle name="Normal 7 4 7 2 2" xfId="1204" xr:uid="{00000000-0005-0000-0000-000011140000}"/>
    <cellStyle name="Normal 7 4 7 2 2 2" xfId="1862" xr:uid="{00000000-0005-0000-0000-000012140000}"/>
    <cellStyle name="Normal 7 4 7 2 2 2 2" xfId="3512" xr:uid="{00000000-0005-0000-0000-000013140000}"/>
    <cellStyle name="Normal 7 4 7 2 2 2 2 2" xfId="9971" xr:uid="{00000000-0005-0000-0000-00009B1F0000}"/>
    <cellStyle name="Normal 7 4 7 2 2 2 2 3" xfId="18049" xr:uid="{00000000-0005-0000-0000-00009B1F0000}"/>
    <cellStyle name="Normal 7 4 7 2 2 2 3" xfId="5175" xr:uid="{00000000-0005-0000-0000-000014140000}"/>
    <cellStyle name="Normal 7 4 7 2 2 2 3 2" xfId="11562" xr:uid="{00000000-0005-0000-0000-00009C1F0000}"/>
    <cellStyle name="Normal 7 4 7 2 2 2 3 3" xfId="19640" xr:uid="{00000000-0005-0000-0000-00009C1F0000}"/>
    <cellStyle name="Normal 7 4 7 2 2 2 4" xfId="8376" xr:uid="{00000000-0005-0000-0000-00009D1F0000}"/>
    <cellStyle name="Normal 7 4 7 2 2 2 4 2" xfId="16454" xr:uid="{00000000-0005-0000-0000-00009D1F0000}"/>
    <cellStyle name="Normal 7 4 7 2 2 2 5" xfId="13399" xr:uid="{00000000-0005-0000-0000-00009E1F0000}"/>
    <cellStyle name="Normal 7 4 7 2 2 2 5 2" xfId="21436" xr:uid="{00000000-0005-0000-0000-00009E1F0000}"/>
    <cellStyle name="Normal 7 4 7 2 2 2 6" xfId="6766" xr:uid="{00000000-0005-0000-0000-00009A1F0000}"/>
    <cellStyle name="Normal 7 4 7 2 2 2 7" xfId="14846" xr:uid="{00000000-0005-0000-0000-00009A1F0000}"/>
    <cellStyle name="Normal 7 4 7 2 2 3" xfId="2389" xr:uid="{00000000-0005-0000-0000-000015140000}"/>
    <cellStyle name="Normal 7 4 7 2 2 3 2" xfId="4039" xr:uid="{00000000-0005-0000-0000-000016140000}"/>
    <cellStyle name="Normal 7 4 7 2 2 3 2 2" xfId="10498" xr:uid="{00000000-0005-0000-0000-0000A01F0000}"/>
    <cellStyle name="Normal 7 4 7 2 2 3 2 3" xfId="18576" xr:uid="{00000000-0005-0000-0000-0000A01F0000}"/>
    <cellStyle name="Normal 7 4 7 2 2 3 3" xfId="5702" xr:uid="{00000000-0005-0000-0000-000017140000}"/>
    <cellStyle name="Normal 7 4 7 2 2 3 3 2" xfId="12089" xr:uid="{00000000-0005-0000-0000-0000A11F0000}"/>
    <cellStyle name="Normal 7 4 7 2 2 3 3 3" xfId="20167" xr:uid="{00000000-0005-0000-0000-0000A11F0000}"/>
    <cellStyle name="Normal 7 4 7 2 2 3 4" xfId="8903" xr:uid="{00000000-0005-0000-0000-0000A21F0000}"/>
    <cellStyle name="Normal 7 4 7 2 2 3 4 2" xfId="16981" xr:uid="{00000000-0005-0000-0000-0000A21F0000}"/>
    <cellStyle name="Normal 7 4 7 2 2 3 5" xfId="7293" xr:uid="{00000000-0005-0000-0000-00009F1F0000}"/>
    <cellStyle name="Normal 7 4 7 2 2 3 6" xfId="15373" xr:uid="{00000000-0005-0000-0000-00009F1F0000}"/>
    <cellStyle name="Normal 7 4 7 2 2 4" xfId="2955" xr:uid="{00000000-0005-0000-0000-000018140000}"/>
    <cellStyle name="Normal 7 4 7 2 2 4 2" xfId="9444" xr:uid="{00000000-0005-0000-0000-0000A31F0000}"/>
    <cellStyle name="Normal 7 4 7 2 2 4 3" xfId="17522" xr:uid="{00000000-0005-0000-0000-0000A31F0000}"/>
    <cellStyle name="Normal 7 4 7 2 2 5" xfId="4648" xr:uid="{00000000-0005-0000-0000-000019140000}"/>
    <cellStyle name="Normal 7 4 7 2 2 5 2" xfId="11035" xr:uid="{00000000-0005-0000-0000-0000A41F0000}"/>
    <cellStyle name="Normal 7 4 7 2 2 5 3" xfId="19113" xr:uid="{00000000-0005-0000-0000-0000A41F0000}"/>
    <cellStyle name="Normal 7 4 7 2 2 6" xfId="7849" xr:uid="{00000000-0005-0000-0000-0000A51F0000}"/>
    <cellStyle name="Normal 7 4 7 2 2 6 2" xfId="15927" xr:uid="{00000000-0005-0000-0000-0000A51F0000}"/>
    <cellStyle name="Normal 7 4 7 2 2 7" xfId="12630" xr:uid="{00000000-0005-0000-0000-0000A61F0000}"/>
    <cellStyle name="Normal 7 4 7 2 2 7 2" xfId="20695" xr:uid="{00000000-0005-0000-0000-0000A61F0000}"/>
    <cellStyle name="Normal 7 4 7 2 2 8" xfId="6239" xr:uid="{00000000-0005-0000-0000-0000991F0000}"/>
    <cellStyle name="Normal 7 4 7 2 2 9" xfId="14319" xr:uid="{00000000-0005-0000-0000-0000991F0000}"/>
    <cellStyle name="Normal 7 4 7 2 3" xfId="1549" xr:uid="{00000000-0005-0000-0000-00001A140000}"/>
    <cellStyle name="Normal 7 4 7 2 3 2" xfId="3198" xr:uid="{00000000-0005-0000-0000-00001B140000}"/>
    <cellStyle name="Normal 7 4 7 2 3 2 2" xfId="9657" xr:uid="{00000000-0005-0000-0000-0000A81F0000}"/>
    <cellStyle name="Normal 7 4 7 2 3 2 3" xfId="17735" xr:uid="{00000000-0005-0000-0000-0000A81F0000}"/>
    <cellStyle name="Normal 7 4 7 2 3 3" xfId="4861" xr:uid="{00000000-0005-0000-0000-00001C140000}"/>
    <cellStyle name="Normal 7 4 7 2 3 3 2" xfId="11248" xr:uid="{00000000-0005-0000-0000-0000A91F0000}"/>
    <cellStyle name="Normal 7 4 7 2 3 3 3" xfId="19326" xr:uid="{00000000-0005-0000-0000-0000A91F0000}"/>
    <cellStyle name="Normal 7 4 7 2 3 4" xfId="8062" xr:uid="{00000000-0005-0000-0000-0000AA1F0000}"/>
    <cellStyle name="Normal 7 4 7 2 3 4 2" xfId="16140" xr:uid="{00000000-0005-0000-0000-0000AA1F0000}"/>
    <cellStyle name="Normal 7 4 7 2 3 5" xfId="13400" xr:uid="{00000000-0005-0000-0000-0000AB1F0000}"/>
    <cellStyle name="Normal 7 4 7 2 3 5 2" xfId="21437" xr:uid="{00000000-0005-0000-0000-0000AB1F0000}"/>
    <cellStyle name="Normal 7 4 7 2 3 6" xfId="6452" xr:uid="{00000000-0005-0000-0000-0000A71F0000}"/>
    <cellStyle name="Normal 7 4 7 2 3 7" xfId="14532" xr:uid="{00000000-0005-0000-0000-0000A71F0000}"/>
    <cellStyle name="Normal 7 4 7 2 4" xfId="2075" xr:uid="{00000000-0005-0000-0000-00001D140000}"/>
    <cellStyle name="Normal 7 4 7 2 4 2" xfId="3725" xr:uid="{00000000-0005-0000-0000-00001E140000}"/>
    <cellStyle name="Normal 7 4 7 2 4 2 2" xfId="10184" xr:uid="{00000000-0005-0000-0000-0000AD1F0000}"/>
    <cellStyle name="Normal 7 4 7 2 4 2 3" xfId="18262" xr:uid="{00000000-0005-0000-0000-0000AD1F0000}"/>
    <cellStyle name="Normal 7 4 7 2 4 3" xfId="5388" xr:uid="{00000000-0005-0000-0000-00001F140000}"/>
    <cellStyle name="Normal 7 4 7 2 4 3 2" xfId="11775" xr:uid="{00000000-0005-0000-0000-0000AE1F0000}"/>
    <cellStyle name="Normal 7 4 7 2 4 3 3" xfId="19853" xr:uid="{00000000-0005-0000-0000-0000AE1F0000}"/>
    <cellStyle name="Normal 7 4 7 2 4 4" xfId="8589" xr:uid="{00000000-0005-0000-0000-0000AF1F0000}"/>
    <cellStyle name="Normal 7 4 7 2 4 4 2" xfId="16667" xr:uid="{00000000-0005-0000-0000-0000AF1F0000}"/>
    <cellStyle name="Normal 7 4 7 2 4 5" xfId="13398" xr:uid="{00000000-0005-0000-0000-0000B01F0000}"/>
    <cellStyle name="Normal 7 4 7 2 4 5 2" xfId="21435" xr:uid="{00000000-0005-0000-0000-0000B01F0000}"/>
    <cellStyle name="Normal 7 4 7 2 4 6" xfId="6979" xr:uid="{00000000-0005-0000-0000-0000AC1F0000}"/>
    <cellStyle name="Normal 7 4 7 2 4 7" xfId="15059" xr:uid="{00000000-0005-0000-0000-0000AC1F0000}"/>
    <cellStyle name="Normal 7 4 7 2 5" xfId="2674" xr:uid="{00000000-0005-0000-0000-000020140000}"/>
    <cellStyle name="Normal 7 4 7 2 5 2" xfId="9168" xr:uid="{00000000-0005-0000-0000-0000B11F0000}"/>
    <cellStyle name="Normal 7 4 7 2 5 3" xfId="17246" xr:uid="{00000000-0005-0000-0000-0000B11F0000}"/>
    <cellStyle name="Normal 7 4 7 2 6" xfId="4334" xr:uid="{00000000-0005-0000-0000-000021140000}"/>
    <cellStyle name="Normal 7 4 7 2 6 2" xfId="10721" xr:uid="{00000000-0005-0000-0000-0000B21F0000}"/>
    <cellStyle name="Normal 7 4 7 2 6 3" xfId="18799" xr:uid="{00000000-0005-0000-0000-0000B21F0000}"/>
    <cellStyle name="Normal 7 4 7 2 7" xfId="7535" xr:uid="{00000000-0005-0000-0000-0000B31F0000}"/>
    <cellStyle name="Normal 7 4 7 2 7 2" xfId="15613" xr:uid="{00000000-0005-0000-0000-0000B31F0000}"/>
    <cellStyle name="Normal 7 4 7 2 8" xfId="12362" xr:uid="{00000000-0005-0000-0000-0000B41F0000}"/>
    <cellStyle name="Normal 7 4 7 2 8 2" xfId="20434" xr:uid="{00000000-0005-0000-0000-0000B41F0000}"/>
    <cellStyle name="Normal 7 4 7 2 9" xfId="13752" xr:uid="{00000000-0005-0000-0000-0000B51F0000}"/>
    <cellStyle name="Normal 7 4 7 2 9 2" xfId="21749" xr:uid="{00000000-0005-0000-0000-0000B51F0000}"/>
    <cellStyle name="Normal 7 4 7 3" xfId="1088" xr:uid="{00000000-0005-0000-0000-000022140000}"/>
    <cellStyle name="Normal 7 4 7 3 2" xfId="1744" xr:uid="{00000000-0005-0000-0000-000023140000}"/>
    <cellStyle name="Normal 7 4 7 3 2 2" xfId="3394" xr:uid="{00000000-0005-0000-0000-000024140000}"/>
    <cellStyle name="Normal 7 4 7 3 2 2 2" xfId="9853" xr:uid="{00000000-0005-0000-0000-0000B81F0000}"/>
    <cellStyle name="Normal 7 4 7 3 2 2 3" xfId="17931" xr:uid="{00000000-0005-0000-0000-0000B81F0000}"/>
    <cellStyle name="Normal 7 4 7 3 2 3" xfId="5057" xr:uid="{00000000-0005-0000-0000-000025140000}"/>
    <cellStyle name="Normal 7 4 7 3 2 3 2" xfId="11444" xr:uid="{00000000-0005-0000-0000-0000B91F0000}"/>
    <cellStyle name="Normal 7 4 7 3 2 3 3" xfId="19522" xr:uid="{00000000-0005-0000-0000-0000B91F0000}"/>
    <cellStyle name="Normal 7 4 7 3 2 4" xfId="8258" xr:uid="{00000000-0005-0000-0000-0000BA1F0000}"/>
    <cellStyle name="Normal 7 4 7 3 2 4 2" xfId="16336" xr:uid="{00000000-0005-0000-0000-0000BA1F0000}"/>
    <cellStyle name="Normal 7 4 7 3 2 5" xfId="13401" xr:uid="{00000000-0005-0000-0000-0000BB1F0000}"/>
    <cellStyle name="Normal 7 4 7 3 2 5 2" xfId="21438" xr:uid="{00000000-0005-0000-0000-0000BB1F0000}"/>
    <cellStyle name="Normal 7 4 7 3 2 6" xfId="6648" xr:uid="{00000000-0005-0000-0000-0000B71F0000}"/>
    <cellStyle name="Normal 7 4 7 3 2 7" xfId="14728" xr:uid="{00000000-0005-0000-0000-0000B71F0000}"/>
    <cellStyle name="Normal 7 4 7 3 3" xfId="2271" xr:uid="{00000000-0005-0000-0000-000026140000}"/>
    <cellStyle name="Normal 7 4 7 3 3 2" xfId="3921" xr:uid="{00000000-0005-0000-0000-000027140000}"/>
    <cellStyle name="Normal 7 4 7 3 3 2 2" xfId="10380" xr:uid="{00000000-0005-0000-0000-0000BD1F0000}"/>
    <cellStyle name="Normal 7 4 7 3 3 2 3" xfId="18458" xr:uid="{00000000-0005-0000-0000-0000BD1F0000}"/>
    <cellStyle name="Normal 7 4 7 3 3 3" xfId="5584" xr:uid="{00000000-0005-0000-0000-000028140000}"/>
    <cellStyle name="Normal 7 4 7 3 3 3 2" xfId="11971" xr:uid="{00000000-0005-0000-0000-0000BE1F0000}"/>
    <cellStyle name="Normal 7 4 7 3 3 3 3" xfId="20049" xr:uid="{00000000-0005-0000-0000-0000BE1F0000}"/>
    <cellStyle name="Normal 7 4 7 3 3 4" xfId="8785" xr:uid="{00000000-0005-0000-0000-0000BF1F0000}"/>
    <cellStyle name="Normal 7 4 7 3 3 4 2" xfId="16863" xr:uid="{00000000-0005-0000-0000-0000BF1F0000}"/>
    <cellStyle name="Normal 7 4 7 3 3 5" xfId="7175" xr:uid="{00000000-0005-0000-0000-0000BC1F0000}"/>
    <cellStyle name="Normal 7 4 7 3 3 6" xfId="15255" xr:uid="{00000000-0005-0000-0000-0000BC1F0000}"/>
    <cellStyle name="Normal 7 4 7 3 4" xfId="2839" xr:uid="{00000000-0005-0000-0000-000029140000}"/>
    <cellStyle name="Normal 7 4 7 3 4 2" xfId="9328" xr:uid="{00000000-0005-0000-0000-0000C01F0000}"/>
    <cellStyle name="Normal 7 4 7 3 4 3" xfId="17406" xr:uid="{00000000-0005-0000-0000-0000C01F0000}"/>
    <cellStyle name="Normal 7 4 7 3 5" xfId="4530" xr:uid="{00000000-0005-0000-0000-00002A140000}"/>
    <cellStyle name="Normal 7 4 7 3 5 2" xfId="10917" xr:uid="{00000000-0005-0000-0000-0000C11F0000}"/>
    <cellStyle name="Normal 7 4 7 3 5 3" xfId="18995" xr:uid="{00000000-0005-0000-0000-0000C11F0000}"/>
    <cellStyle name="Normal 7 4 7 3 6" xfId="7731" xr:uid="{00000000-0005-0000-0000-0000C21F0000}"/>
    <cellStyle name="Normal 7 4 7 3 6 2" xfId="15809" xr:uid="{00000000-0005-0000-0000-0000C21F0000}"/>
    <cellStyle name="Normal 7 4 7 3 7" xfId="12629" xr:uid="{00000000-0005-0000-0000-0000C31F0000}"/>
    <cellStyle name="Normal 7 4 7 3 7 2" xfId="20694" xr:uid="{00000000-0005-0000-0000-0000C31F0000}"/>
    <cellStyle name="Normal 7 4 7 3 8" xfId="6121" xr:uid="{00000000-0005-0000-0000-0000B61F0000}"/>
    <cellStyle name="Normal 7 4 7 3 9" xfId="14201" xr:uid="{00000000-0005-0000-0000-0000B61F0000}"/>
    <cellStyle name="Normal 7 4 7 4" xfId="1498" xr:uid="{00000000-0005-0000-0000-00002B140000}"/>
    <cellStyle name="Normal 7 4 7 4 2" xfId="3147" xr:uid="{00000000-0005-0000-0000-00002C140000}"/>
    <cellStyle name="Normal 7 4 7 4 2 2" xfId="9606" xr:uid="{00000000-0005-0000-0000-0000C51F0000}"/>
    <cellStyle name="Normal 7 4 7 4 2 3" xfId="17684" xr:uid="{00000000-0005-0000-0000-0000C51F0000}"/>
    <cellStyle name="Normal 7 4 7 4 3" xfId="4810" xr:uid="{00000000-0005-0000-0000-00002D140000}"/>
    <cellStyle name="Normal 7 4 7 4 3 2" xfId="11197" xr:uid="{00000000-0005-0000-0000-0000C61F0000}"/>
    <cellStyle name="Normal 7 4 7 4 3 3" xfId="19275" xr:uid="{00000000-0005-0000-0000-0000C61F0000}"/>
    <cellStyle name="Normal 7 4 7 4 4" xfId="8011" xr:uid="{00000000-0005-0000-0000-0000C71F0000}"/>
    <cellStyle name="Normal 7 4 7 4 4 2" xfId="16089" xr:uid="{00000000-0005-0000-0000-0000C71F0000}"/>
    <cellStyle name="Normal 7 4 7 4 5" xfId="13402" xr:uid="{00000000-0005-0000-0000-0000C81F0000}"/>
    <cellStyle name="Normal 7 4 7 4 5 2" xfId="21439" xr:uid="{00000000-0005-0000-0000-0000C81F0000}"/>
    <cellStyle name="Normal 7 4 7 4 6" xfId="6401" xr:uid="{00000000-0005-0000-0000-0000C41F0000}"/>
    <cellStyle name="Normal 7 4 7 4 7" xfId="14481" xr:uid="{00000000-0005-0000-0000-0000C41F0000}"/>
    <cellStyle name="Normal 7 4 7 5" xfId="2024" xr:uid="{00000000-0005-0000-0000-00002E140000}"/>
    <cellStyle name="Normal 7 4 7 5 2" xfId="3674" xr:uid="{00000000-0005-0000-0000-00002F140000}"/>
    <cellStyle name="Normal 7 4 7 5 2 2" xfId="10133" xr:uid="{00000000-0005-0000-0000-0000CA1F0000}"/>
    <cellStyle name="Normal 7 4 7 5 2 3" xfId="18211" xr:uid="{00000000-0005-0000-0000-0000CA1F0000}"/>
    <cellStyle name="Normal 7 4 7 5 3" xfId="5337" xr:uid="{00000000-0005-0000-0000-000030140000}"/>
    <cellStyle name="Normal 7 4 7 5 3 2" xfId="11724" xr:uid="{00000000-0005-0000-0000-0000CB1F0000}"/>
    <cellStyle name="Normal 7 4 7 5 3 3" xfId="19802" xr:uid="{00000000-0005-0000-0000-0000CB1F0000}"/>
    <cellStyle name="Normal 7 4 7 5 4" xfId="8538" xr:uid="{00000000-0005-0000-0000-0000CC1F0000}"/>
    <cellStyle name="Normal 7 4 7 5 4 2" xfId="16616" xr:uid="{00000000-0005-0000-0000-0000CC1F0000}"/>
    <cellStyle name="Normal 7 4 7 5 5" xfId="12828" xr:uid="{00000000-0005-0000-0000-0000CD1F0000}"/>
    <cellStyle name="Normal 7 4 7 5 5 2" xfId="20867" xr:uid="{00000000-0005-0000-0000-0000CD1F0000}"/>
    <cellStyle name="Normal 7 4 7 5 6" xfId="6928" xr:uid="{00000000-0005-0000-0000-0000C91F0000}"/>
    <cellStyle name="Normal 7 4 7 5 7" xfId="15008" xr:uid="{00000000-0005-0000-0000-0000C91F0000}"/>
    <cellStyle name="Normal 7 4 7 6" xfId="2673" xr:uid="{00000000-0005-0000-0000-000031140000}"/>
    <cellStyle name="Normal 7 4 7 6 2" xfId="9167" xr:uid="{00000000-0005-0000-0000-0000CE1F0000}"/>
    <cellStyle name="Normal 7 4 7 6 3" xfId="17245" xr:uid="{00000000-0005-0000-0000-0000CE1F0000}"/>
    <cellStyle name="Normal 7 4 7 7" xfId="4283" xr:uid="{00000000-0005-0000-0000-000032140000}"/>
    <cellStyle name="Normal 7 4 7 7 2" xfId="10670" xr:uid="{00000000-0005-0000-0000-0000CF1F0000}"/>
    <cellStyle name="Normal 7 4 7 7 3" xfId="18748" xr:uid="{00000000-0005-0000-0000-0000CF1F0000}"/>
    <cellStyle name="Normal 7 4 7 8" xfId="7484" xr:uid="{00000000-0005-0000-0000-0000D01F0000}"/>
    <cellStyle name="Normal 7 4 7 8 2" xfId="15562" xr:uid="{00000000-0005-0000-0000-0000D01F0000}"/>
    <cellStyle name="Normal 7 4 7 9" xfId="12361" xr:uid="{00000000-0005-0000-0000-0000D11F0000}"/>
    <cellStyle name="Normal 7 4 7 9 2" xfId="20433" xr:uid="{00000000-0005-0000-0000-0000D11F0000}"/>
    <cellStyle name="Normal 7 4 8" xfId="831" xr:uid="{00000000-0005-0000-0000-00003F030000}"/>
    <cellStyle name="Normal 7 4 8 10" xfId="13753" xr:uid="{00000000-0005-0000-0000-0000D31F0000}"/>
    <cellStyle name="Normal 7 4 8 10 2" xfId="21750" xr:uid="{00000000-0005-0000-0000-0000D31F0000}"/>
    <cellStyle name="Normal 7 4 8 11" xfId="5875" xr:uid="{00000000-0005-0000-0000-0000D21F0000}"/>
    <cellStyle name="Normal 7 4 8 12" xfId="13955" xr:uid="{00000000-0005-0000-0000-0000D21F0000}"/>
    <cellStyle name="Normal 7 4 8 2" xfId="954" xr:uid="{00000000-0005-0000-0000-000034140000}"/>
    <cellStyle name="Normal 7 4 8 2 10" xfId="13987" xr:uid="{00000000-0005-0000-0000-0000D41F0000}"/>
    <cellStyle name="Normal 7 4 8 2 2" xfId="1205" xr:uid="{00000000-0005-0000-0000-000035140000}"/>
    <cellStyle name="Normal 7 4 8 2 2 2" xfId="1863" xr:uid="{00000000-0005-0000-0000-000036140000}"/>
    <cellStyle name="Normal 7 4 8 2 2 2 2" xfId="3513" xr:uid="{00000000-0005-0000-0000-000037140000}"/>
    <cellStyle name="Normal 7 4 8 2 2 2 2 2" xfId="9972" xr:uid="{00000000-0005-0000-0000-0000D71F0000}"/>
    <cellStyle name="Normal 7 4 8 2 2 2 2 3" xfId="18050" xr:uid="{00000000-0005-0000-0000-0000D71F0000}"/>
    <cellStyle name="Normal 7 4 8 2 2 2 3" xfId="5176" xr:uid="{00000000-0005-0000-0000-000038140000}"/>
    <cellStyle name="Normal 7 4 8 2 2 2 3 2" xfId="11563" xr:uid="{00000000-0005-0000-0000-0000D81F0000}"/>
    <cellStyle name="Normal 7 4 8 2 2 2 3 3" xfId="19641" xr:uid="{00000000-0005-0000-0000-0000D81F0000}"/>
    <cellStyle name="Normal 7 4 8 2 2 2 4" xfId="8377" xr:uid="{00000000-0005-0000-0000-0000D91F0000}"/>
    <cellStyle name="Normal 7 4 8 2 2 2 4 2" xfId="16455" xr:uid="{00000000-0005-0000-0000-0000D91F0000}"/>
    <cellStyle name="Normal 7 4 8 2 2 2 5" xfId="6767" xr:uid="{00000000-0005-0000-0000-0000D61F0000}"/>
    <cellStyle name="Normal 7 4 8 2 2 2 6" xfId="14847" xr:uid="{00000000-0005-0000-0000-0000D61F0000}"/>
    <cellStyle name="Normal 7 4 8 2 2 3" xfId="2390" xr:uid="{00000000-0005-0000-0000-000039140000}"/>
    <cellStyle name="Normal 7 4 8 2 2 3 2" xfId="4040" xr:uid="{00000000-0005-0000-0000-00003A140000}"/>
    <cellStyle name="Normal 7 4 8 2 2 3 2 2" xfId="10499" xr:uid="{00000000-0005-0000-0000-0000DB1F0000}"/>
    <cellStyle name="Normal 7 4 8 2 2 3 2 3" xfId="18577" xr:uid="{00000000-0005-0000-0000-0000DB1F0000}"/>
    <cellStyle name="Normal 7 4 8 2 2 3 3" xfId="5703" xr:uid="{00000000-0005-0000-0000-00003B140000}"/>
    <cellStyle name="Normal 7 4 8 2 2 3 3 2" xfId="12090" xr:uid="{00000000-0005-0000-0000-0000DC1F0000}"/>
    <cellStyle name="Normal 7 4 8 2 2 3 3 3" xfId="20168" xr:uid="{00000000-0005-0000-0000-0000DC1F0000}"/>
    <cellStyle name="Normal 7 4 8 2 2 3 4" xfId="8904" xr:uid="{00000000-0005-0000-0000-0000DD1F0000}"/>
    <cellStyle name="Normal 7 4 8 2 2 3 4 2" xfId="16982" xr:uid="{00000000-0005-0000-0000-0000DD1F0000}"/>
    <cellStyle name="Normal 7 4 8 2 2 3 5" xfId="7294" xr:uid="{00000000-0005-0000-0000-0000DA1F0000}"/>
    <cellStyle name="Normal 7 4 8 2 2 3 6" xfId="15374" xr:uid="{00000000-0005-0000-0000-0000DA1F0000}"/>
    <cellStyle name="Normal 7 4 8 2 2 4" xfId="2956" xr:uid="{00000000-0005-0000-0000-00003C140000}"/>
    <cellStyle name="Normal 7 4 8 2 2 4 2" xfId="9445" xr:uid="{00000000-0005-0000-0000-0000DE1F0000}"/>
    <cellStyle name="Normal 7 4 8 2 2 4 3" xfId="17523" xr:uid="{00000000-0005-0000-0000-0000DE1F0000}"/>
    <cellStyle name="Normal 7 4 8 2 2 5" xfId="4649" xr:uid="{00000000-0005-0000-0000-00003D140000}"/>
    <cellStyle name="Normal 7 4 8 2 2 5 2" xfId="11036" xr:uid="{00000000-0005-0000-0000-0000DF1F0000}"/>
    <cellStyle name="Normal 7 4 8 2 2 5 3" xfId="19114" xr:uid="{00000000-0005-0000-0000-0000DF1F0000}"/>
    <cellStyle name="Normal 7 4 8 2 2 6" xfId="7850" xr:uid="{00000000-0005-0000-0000-0000E01F0000}"/>
    <cellStyle name="Normal 7 4 8 2 2 6 2" xfId="15928" xr:uid="{00000000-0005-0000-0000-0000E01F0000}"/>
    <cellStyle name="Normal 7 4 8 2 2 7" xfId="13403" xr:uid="{00000000-0005-0000-0000-0000E11F0000}"/>
    <cellStyle name="Normal 7 4 8 2 2 7 2" xfId="21440" xr:uid="{00000000-0005-0000-0000-0000E11F0000}"/>
    <cellStyle name="Normal 7 4 8 2 2 8" xfId="6240" xr:uid="{00000000-0005-0000-0000-0000D51F0000}"/>
    <cellStyle name="Normal 7 4 8 2 2 9" xfId="14320" xr:uid="{00000000-0005-0000-0000-0000D51F0000}"/>
    <cellStyle name="Normal 7 4 8 2 3" xfId="1531" xr:uid="{00000000-0005-0000-0000-00003E140000}"/>
    <cellStyle name="Normal 7 4 8 2 3 2" xfId="3180" xr:uid="{00000000-0005-0000-0000-00003F140000}"/>
    <cellStyle name="Normal 7 4 8 2 3 2 2" xfId="9639" xr:uid="{00000000-0005-0000-0000-0000E31F0000}"/>
    <cellStyle name="Normal 7 4 8 2 3 2 3" xfId="17717" xr:uid="{00000000-0005-0000-0000-0000E31F0000}"/>
    <cellStyle name="Normal 7 4 8 2 3 3" xfId="4843" xr:uid="{00000000-0005-0000-0000-000040140000}"/>
    <cellStyle name="Normal 7 4 8 2 3 3 2" xfId="11230" xr:uid="{00000000-0005-0000-0000-0000E41F0000}"/>
    <cellStyle name="Normal 7 4 8 2 3 3 3" xfId="19308" xr:uid="{00000000-0005-0000-0000-0000E41F0000}"/>
    <cellStyle name="Normal 7 4 8 2 3 4" xfId="8044" xr:uid="{00000000-0005-0000-0000-0000E51F0000}"/>
    <cellStyle name="Normal 7 4 8 2 3 4 2" xfId="16122" xr:uid="{00000000-0005-0000-0000-0000E51F0000}"/>
    <cellStyle name="Normal 7 4 8 2 3 5" xfId="6434" xr:uid="{00000000-0005-0000-0000-0000E21F0000}"/>
    <cellStyle name="Normal 7 4 8 2 3 6" xfId="14514" xr:uid="{00000000-0005-0000-0000-0000E21F0000}"/>
    <cellStyle name="Normal 7 4 8 2 4" xfId="2057" xr:uid="{00000000-0005-0000-0000-000041140000}"/>
    <cellStyle name="Normal 7 4 8 2 4 2" xfId="3707" xr:uid="{00000000-0005-0000-0000-000042140000}"/>
    <cellStyle name="Normal 7 4 8 2 4 2 2" xfId="10166" xr:uid="{00000000-0005-0000-0000-0000E71F0000}"/>
    <cellStyle name="Normal 7 4 8 2 4 2 3" xfId="18244" xr:uid="{00000000-0005-0000-0000-0000E71F0000}"/>
    <cellStyle name="Normal 7 4 8 2 4 3" xfId="5370" xr:uid="{00000000-0005-0000-0000-000043140000}"/>
    <cellStyle name="Normal 7 4 8 2 4 3 2" xfId="11757" xr:uid="{00000000-0005-0000-0000-0000E81F0000}"/>
    <cellStyle name="Normal 7 4 8 2 4 3 3" xfId="19835" xr:uid="{00000000-0005-0000-0000-0000E81F0000}"/>
    <cellStyle name="Normal 7 4 8 2 4 4" xfId="8571" xr:uid="{00000000-0005-0000-0000-0000E91F0000}"/>
    <cellStyle name="Normal 7 4 8 2 4 4 2" xfId="16649" xr:uid="{00000000-0005-0000-0000-0000E91F0000}"/>
    <cellStyle name="Normal 7 4 8 2 4 5" xfId="6961" xr:uid="{00000000-0005-0000-0000-0000E61F0000}"/>
    <cellStyle name="Normal 7 4 8 2 4 6" xfId="15041" xr:uid="{00000000-0005-0000-0000-0000E61F0000}"/>
    <cellStyle name="Normal 7 4 8 2 5" xfId="2719" xr:uid="{00000000-0005-0000-0000-000044140000}"/>
    <cellStyle name="Normal 7 4 8 2 5 2" xfId="9208" xr:uid="{00000000-0005-0000-0000-0000EA1F0000}"/>
    <cellStyle name="Normal 7 4 8 2 5 3" xfId="17286" xr:uid="{00000000-0005-0000-0000-0000EA1F0000}"/>
    <cellStyle name="Normal 7 4 8 2 6" xfId="4316" xr:uid="{00000000-0005-0000-0000-000045140000}"/>
    <cellStyle name="Normal 7 4 8 2 6 2" xfId="10703" xr:uid="{00000000-0005-0000-0000-0000EB1F0000}"/>
    <cellStyle name="Normal 7 4 8 2 6 3" xfId="18781" xr:uid="{00000000-0005-0000-0000-0000EB1F0000}"/>
    <cellStyle name="Normal 7 4 8 2 7" xfId="7517" xr:uid="{00000000-0005-0000-0000-0000EC1F0000}"/>
    <cellStyle name="Normal 7 4 8 2 7 2" xfId="15595" xr:uid="{00000000-0005-0000-0000-0000EC1F0000}"/>
    <cellStyle name="Normal 7 4 8 2 8" xfId="12631" xr:uid="{00000000-0005-0000-0000-0000ED1F0000}"/>
    <cellStyle name="Normal 7 4 8 2 8 2" xfId="20696" xr:uid="{00000000-0005-0000-0000-0000ED1F0000}"/>
    <cellStyle name="Normal 7 4 8 2 9" xfId="5907" xr:uid="{00000000-0005-0000-0000-0000D41F0000}"/>
    <cellStyle name="Normal 7 4 8 3" xfId="1089" xr:uid="{00000000-0005-0000-0000-000046140000}"/>
    <cellStyle name="Normal 7 4 8 3 2" xfId="1745" xr:uid="{00000000-0005-0000-0000-000047140000}"/>
    <cellStyle name="Normal 7 4 8 3 2 2" xfId="3395" xr:uid="{00000000-0005-0000-0000-000048140000}"/>
    <cellStyle name="Normal 7 4 8 3 2 2 2" xfId="9854" xr:uid="{00000000-0005-0000-0000-0000F01F0000}"/>
    <cellStyle name="Normal 7 4 8 3 2 2 3" xfId="17932" xr:uid="{00000000-0005-0000-0000-0000F01F0000}"/>
    <cellStyle name="Normal 7 4 8 3 2 3" xfId="5058" xr:uid="{00000000-0005-0000-0000-000049140000}"/>
    <cellStyle name="Normal 7 4 8 3 2 3 2" xfId="11445" xr:uid="{00000000-0005-0000-0000-0000F11F0000}"/>
    <cellStyle name="Normal 7 4 8 3 2 3 3" xfId="19523" xr:uid="{00000000-0005-0000-0000-0000F11F0000}"/>
    <cellStyle name="Normal 7 4 8 3 2 4" xfId="8259" xr:uid="{00000000-0005-0000-0000-0000F21F0000}"/>
    <cellStyle name="Normal 7 4 8 3 2 4 2" xfId="16337" xr:uid="{00000000-0005-0000-0000-0000F21F0000}"/>
    <cellStyle name="Normal 7 4 8 3 2 5" xfId="6649" xr:uid="{00000000-0005-0000-0000-0000EF1F0000}"/>
    <cellStyle name="Normal 7 4 8 3 2 6" xfId="14729" xr:uid="{00000000-0005-0000-0000-0000EF1F0000}"/>
    <cellStyle name="Normal 7 4 8 3 3" xfId="2272" xr:uid="{00000000-0005-0000-0000-00004A140000}"/>
    <cellStyle name="Normal 7 4 8 3 3 2" xfId="3922" xr:uid="{00000000-0005-0000-0000-00004B140000}"/>
    <cellStyle name="Normal 7 4 8 3 3 2 2" xfId="10381" xr:uid="{00000000-0005-0000-0000-0000F41F0000}"/>
    <cellStyle name="Normal 7 4 8 3 3 2 3" xfId="18459" xr:uid="{00000000-0005-0000-0000-0000F41F0000}"/>
    <cellStyle name="Normal 7 4 8 3 3 3" xfId="5585" xr:uid="{00000000-0005-0000-0000-00004C140000}"/>
    <cellStyle name="Normal 7 4 8 3 3 3 2" xfId="11972" xr:uid="{00000000-0005-0000-0000-0000F51F0000}"/>
    <cellStyle name="Normal 7 4 8 3 3 3 3" xfId="20050" xr:uid="{00000000-0005-0000-0000-0000F51F0000}"/>
    <cellStyle name="Normal 7 4 8 3 3 4" xfId="8786" xr:uid="{00000000-0005-0000-0000-0000F61F0000}"/>
    <cellStyle name="Normal 7 4 8 3 3 4 2" xfId="16864" xr:uid="{00000000-0005-0000-0000-0000F61F0000}"/>
    <cellStyle name="Normal 7 4 8 3 3 5" xfId="7176" xr:uid="{00000000-0005-0000-0000-0000F31F0000}"/>
    <cellStyle name="Normal 7 4 8 3 3 6" xfId="15256" xr:uid="{00000000-0005-0000-0000-0000F31F0000}"/>
    <cellStyle name="Normal 7 4 8 3 4" xfId="2840" xr:uid="{00000000-0005-0000-0000-00004D140000}"/>
    <cellStyle name="Normal 7 4 8 3 4 2" xfId="9329" xr:uid="{00000000-0005-0000-0000-0000F71F0000}"/>
    <cellStyle name="Normal 7 4 8 3 4 3" xfId="17407" xr:uid="{00000000-0005-0000-0000-0000F71F0000}"/>
    <cellStyle name="Normal 7 4 8 3 5" xfId="4531" xr:uid="{00000000-0005-0000-0000-00004E140000}"/>
    <cellStyle name="Normal 7 4 8 3 5 2" xfId="10918" xr:uid="{00000000-0005-0000-0000-0000F81F0000}"/>
    <cellStyle name="Normal 7 4 8 3 5 3" xfId="18996" xr:uid="{00000000-0005-0000-0000-0000F81F0000}"/>
    <cellStyle name="Normal 7 4 8 3 6" xfId="7732" xr:uid="{00000000-0005-0000-0000-0000F91F0000}"/>
    <cellStyle name="Normal 7 4 8 3 6 2" xfId="15810" xr:uid="{00000000-0005-0000-0000-0000F91F0000}"/>
    <cellStyle name="Normal 7 4 8 3 7" xfId="13404" xr:uid="{00000000-0005-0000-0000-0000FA1F0000}"/>
    <cellStyle name="Normal 7 4 8 3 7 2" xfId="21441" xr:uid="{00000000-0005-0000-0000-0000FA1F0000}"/>
    <cellStyle name="Normal 7 4 8 3 8" xfId="6122" xr:uid="{00000000-0005-0000-0000-0000EE1F0000}"/>
    <cellStyle name="Normal 7 4 8 3 9" xfId="14202" xr:uid="{00000000-0005-0000-0000-0000EE1F0000}"/>
    <cellStyle name="Normal 7 4 8 4" xfId="1499" xr:uid="{00000000-0005-0000-0000-00004F140000}"/>
    <cellStyle name="Normal 7 4 8 4 2" xfId="3148" xr:uid="{00000000-0005-0000-0000-000050140000}"/>
    <cellStyle name="Normal 7 4 8 4 2 2" xfId="9607" xr:uid="{00000000-0005-0000-0000-0000FC1F0000}"/>
    <cellStyle name="Normal 7 4 8 4 2 3" xfId="17685" xr:uid="{00000000-0005-0000-0000-0000FC1F0000}"/>
    <cellStyle name="Normal 7 4 8 4 3" xfId="4811" xr:uid="{00000000-0005-0000-0000-000051140000}"/>
    <cellStyle name="Normal 7 4 8 4 3 2" xfId="11198" xr:uid="{00000000-0005-0000-0000-0000FD1F0000}"/>
    <cellStyle name="Normal 7 4 8 4 3 3" xfId="19276" xr:uid="{00000000-0005-0000-0000-0000FD1F0000}"/>
    <cellStyle name="Normal 7 4 8 4 4" xfId="8012" xr:uid="{00000000-0005-0000-0000-0000FE1F0000}"/>
    <cellStyle name="Normal 7 4 8 4 4 2" xfId="16090" xr:uid="{00000000-0005-0000-0000-0000FE1F0000}"/>
    <cellStyle name="Normal 7 4 8 4 5" xfId="12829" xr:uid="{00000000-0005-0000-0000-0000FF1F0000}"/>
    <cellStyle name="Normal 7 4 8 4 5 2" xfId="20868" xr:uid="{00000000-0005-0000-0000-0000FF1F0000}"/>
    <cellStyle name="Normal 7 4 8 4 6" xfId="6402" xr:uid="{00000000-0005-0000-0000-0000FB1F0000}"/>
    <cellStyle name="Normal 7 4 8 4 7" xfId="14482" xr:uid="{00000000-0005-0000-0000-0000FB1F0000}"/>
    <cellStyle name="Normal 7 4 8 5" xfId="2025" xr:uid="{00000000-0005-0000-0000-000052140000}"/>
    <cellStyle name="Normal 7 4 8 5 2" xfId="3675" xr:uid="{00000000-0005-0000-0000-000053140000}"/>
    <cellStyle name="Normal 7 4 8 5 2 2" xfId="10134" xr:uid="{00000000-0005-0000-0000-000001200000}"/>
    <cellStyle name="Normal 7 4 8 5 2 3" xfId="18212" xr:uid="{00000000-0005-0000-0000-000001200000}"/>
    <cellStyle name="Normal 7 4 8 5 3" xfId="5338" xr:uid="{00000000-0005-0000-0000-000054140000}"/>
    <cellStyle name="Normal 7 4 8 5 3 2" xfId="11725" xr:uid="{00000000-0005-0000-0000-000002200000}"/>
    <cellStyle name="Normal 7 4 8 5 3 3" xfId="19803" xr:uid="{00000000-0005-0000-0000-000002200000}"/>
    <cellStyle name="Normal 7 4 8 5 4" xfId="8539" xr:uid="{00000000-0005-0000-0000-000003200000}"/>
    <cellStyle name="Normal 7 4 8 5 4 2" xfId="16617" xr:uid="{00000000-0005-0000-0000-000003200000}"/>
    <cellStyle name="Normal 7 4 8 5 5" xfId="6929" xr:uid="{00000000-0005-0000-0000-000000200000}"/>
    <cellStyle name="Normal 7 4 8 5 6" xfId="15009" xr:uid="{00000000-0005-0000-0000-000000200000}"/>
    <cellStyle name="Normal 7 4 8 6" xfId="2675" xr:uid="{00000000-0005-0000-0000-000055140000}"/>
    <cellStyle name="Normal 7 4 8 6 2" xfId="9169" xr:uid="{00000000-0005-0000-0000-000004200000}"/>
    <cellStyle name="Normal 7 4 8 6 3" xfId="17247" xr:uid="{00000000-0005-0000-0000-000004200000}"/>
    <cellStyle name="Normal 7 4 8 7" xfId="4284" xr:uid="{00000000-0005-0000-0000-000056140000}"/>
    <cellStyle name="Normal 7 4 8 7 2" xfId="10671" xr:uid="{00000000-0005-0000-0000-000005200000}"/>
    <cellStyle name="Normal 7 4 8 7 3" xfId="18749" xr:uid="{00000000-0005-0000-0000-000005200000}"/>
    <cellStyle name="Normal 7 4 8 8" xfId="7485" xr:uid="{00000000-0005-0000-0000-000006200000}"/>
    <cellStyle name="Normal 7 4 8 8 2" xfId="15563" xr:uid="{00000000-0005-0000-0000-000006200000}"/>
    <cellStyle name="Normal 7 4 8 9" xfId="12363" xr:uid="{00000000-0005-0000-0000-000007200000}"/>
    <cellStyle name="Normal 7 4 8 9 2" xfId="20435" xr:uid="{00000000-0005-0000-0000-000007200000}"/>
    <cellStyle name="Normal 7 4 9" xfId="832" xr:uid="{00000000-0005-0000-0000-000040030000}"/>
    <cellStyle name="Normal 7 4 9 10" xfId="5876" xr:uid="{00000000-0005-0000-0000-000008200000}"/>
    <cellStyle name="Normal 7 4 9 11" xfId="13956" xr:uid="{00000000-0005-0000-0000-000008200000}"/>
    <cellStyle name="Normal 7 4 9 2" xfId="1090" xr:uid="{00000000-0005-0000-0000-000058140000}"/>
    <cellStyle name="Normal 7 4 9 2 2" xfId="1746" xr:uid="{00000000-0005-0000-0000-000059140000}"/>
    <cellStyle name="Normal 7 4 9 2 2 2" xfId="3396" xr:uid="{00000000-0005-0000-0000-00005A140000}"/>
    <cellStyle name="Normal 7 4 9 2 2 2 2" xfId="9855" xr:uid="{00000000-0005-0000-0000-00000B200000}"/>
    <cellStyle name="Normal 7 4 9 2 2 2 3" xfId="17933" xr:uid="{00000000-0005-0000-0000-00000B200000}"/>
    <cellStyle name="Normal 7 4 9 2 2 3" xfId="5059" xr:uid="{00000000-0005-0000-0000-00005B140000}"/>
    <cellStyle name="Normal 7 4 9 2 2 3 2" xfId="11446" xr:uid="{00000000-0005-0000-0000-00000C200000}"/>
    <cellStyle name="Normal 7 4 9 2 2 3 3" xfId="19524" xr:uid="{00000000-0005-0000-0000-00000C200000}"/>
    <cellStyle name="Normal 7 4 9 2 2 4" xfId="8260" xr:uid="{00000000-0005-0000-0000-00000D200000}"/>
    <cellStyle name="Normal 7 4 9 2 2 4 2" xfId="16338" xr:uid="{00000000-0005-0000-0000-00000D200000}"/>
    <cellStyle name="Normal 7 4 9 2 2 5" xfId="6650" xr:uid="{00000000-0005-0000-0000-00000A200000}"/>
    <cellStyle name="Normal 7 4 9 2 2 6" xfId="14730" xr:uid="{00000000-0005-0000-0000-00000A200000}"/>
    <cellStyle name="Normal 7 4 9 2 3" xfId="2273" xr:uid="{00000000-0005-0000-0000-00005C140000}"/>
    <cellStyle name="Normal 7 4 9 2 3 2" xfId="3923" xr:uid="{00000000-0005-0000-0000-00005D140000}"/>
    <cellStyle name="Normal 7 4 9 2 3 2 2" xfId="10382" xr:uid="{00000000-0005-0000-0000-00000F200000}"/>
    <cellStyle name="Normal 7 4 9 2 3 2 3" xfId="18460" xr:uid="{00000000-0005-0000-0000-00000F200000}"/>
    <cellStyle name="Normal 7 4 9 2 3 3" xfId="5586" xr:uid="{00000000-0005-0000-0000-00005E140000}"/>
    <cellStyle name="Normal 7 4 9 2 3 3 2" xfId="11973" xr:uid="{00000000-0005-0000-0000-000010200000}"/>
    <cellStyle name="Normal 7 4 9 2 3 3 3" xfId="20051" xr:uid="{00000000-0005-0000-0000-000010200000}"/>
    <cellStyle name="Normal 7 4 9 2 3 4" xfId="8787" xr:uid="{00000000-0005-0000-0000-000011200000}"/>
    <cellStyle name="Normal 7 4 9 2 3 4 2" xfId="16865" xr:uid="{00000000-0005-0000-0000-000011200000}"/>
    <cellStyle name="Normal 7 4 9 2 3 5" xfId="7177" xr:uid="{00000000-0005-0000-0000-00000E200000}"/>
    <cellStyle name="Normal 7 4 9 2 3 6" xfId="15257" xr:uid="{00000000-0005-0000-0000-00000E200000}"/>
    <cellStyle name="Normal 7 4 9 2 4" xfId="2841" xr:uid="{00000000-0005-0000-0000-00005F140000}"/>
    <cellStyle name="Normal 7 4 9 2 4 2" xfId="9330" xr:uid="{00000000-0005-0000-0000-000012200000}"/>
    <cellStyle name="Normal 7 4 9 2 4 3" xfId="17408" xr:uid="{00000000-0005-0000-0000-000012200000}"/>
    <cellStyle name="Normal 7 4 9 2 5" xfId="4532" xr:uid="{00000000-0005-0000-0000-000060140000}"/>
    <cellStyle name="Normal 7 4 9 2 5 2" xfId="10919" xr:uid="{00000000-0005-0000-0000-000013200000}"/>
    <cellStyle name="Normal 7 4 9 2 5 3" xfId="18997" xr:uid="{00000000-0005-0000-0000-000013200000}"/>
    <cellStyle name="Normal 7 4 9 2 6" xfId="7733" xr:uid="{00000000-0005-0000-0000-000014200000}"/>
    <cellStyle name="Normal 7 4 9 2 6 2" xfId="15811" xr:uid="{00000000-0005-0000-0000-000014200000}"/>
    <cellStyle name="Normal 7 4 9 2 7" xfId="13405" xr:uid="{00000000-0005-0000-0000-000015200000}"/>
    <cellStyle name="Normal 7 4 9 2 7 2" xfId="21442" xr:uid="{00000000-0005-0000-0000-000015200000}"/>
    <cellStyle name="Normal 7 4 9 2 8" xfId="6123" xr:uid="{00000000-0005-0000-0000-000009200000}"/>
    <cellStyle name="Normal 7 4 9 2 9" xfId="14203" xr:uid="{00000000-0005-0000-0000-000009200000}"/>
    <cellStyle name="Normal 7 4 9 3" xfId="1500" xr:uid="{00000000-0005-0000-0000-000061140000}"/>
    <cellStyle name="Normal 7 4 9 3 2" xfId="3149" xr:uid="{00000000-0005-0000-0000-000062140000}"/>
    <cellStyle name="Normal 7 4 9 3 2 2" xfId="9608" xr:uid="{00000000-0005-0000-0000-000017200000}"/>
    <cellStyle name="Normal 7 4 9 3 2 3" xfId="17686" xr:uid="{00000000-0005-0000-0000-000017200000}"/>
    <cellStyle name="Normal 7 4 9 3 3" xfId="4812" xr:uid="{00000000-0005-0000-0000-000063140000}"/>
    <cellStyle name="Normal 7 4 9 3 3 2" xfId="11199" xr:uid="{00000000-0005-0000-0000-000018200000}"/>
    <cellStyle name="Normal 7 4 9 3 3 3" xfId="19277" xr:uid="{00000000-0005-0000-0000-000018200000}"/>
    <cellStyle name="Normal 7 4 9 3 4" xfId="8013" xr:uid="{00000000-0005-0000-0000-000019200000}"/>
    <cellStyle name="Normal 7 4 9 3 4 2" xfId="16091" xr:uid="{00000000-0005-0000-0000-000019200000}"/>
    <cellStyle name="Normal 7 4 9 3 5" xfId="12830" xr:uid="{00000000-0005-0000-0000-00001A200000}"/>
    <cellStyle name="Normal 7 4 9 3 5 2" xfId="20869" xr:uid="{00000000-0005-0000-0000-00001A200000}"/>
    <cellStyle name="Normal 7 4 9 3 6" xfId="6403" xr:uid="{00000000-0005-0000-0000-000016200000}"/>
    <cellStyle name="Normal 7 4 9 3 7" xfId="14483" xr:uid="{00000000-0005-0000-0000-000016200000}"/>
    <cellStyle name="Normal 7 4 9 4" xfId="2026" xr:uid="{00000000-0005-0000-0000-000064140000}"/>
    <cellStyle name="Normal 7 4 9 4 2" xfId="3676" xr:uid="{00000000-0005-0000-0000-000065140000}"/>
    <cellStyle name="Normal 7 4 9 4 2 2" xfId="10135" xr:uid="{00000000-0005-0000-0000-00001C200000}"/>
    <cellStyle name="Normal 7 4 9 4 2 3" xfId="18213" xr:uid="{00000000-0005-0000-0000-00001C200000}"/>
    <cellStyle name="Normal 7 4 9 4 3" xfId="5339" xr:uid="{00000000-0005-0000-0000-000066140000}"/>
    <cellStyle name="Normal 7 4 9 4 3 2" xfId="11726" xr:uid="{00000000-0005-0000-0000-00001D200000}"/>
    <cellStyle name="Normal 7 4 9 4 3 3" xfId="19804" xr:uid="{00000000-0005-0000-0000-00001D200000}"/>
    <cellStyle name="Normal 7 4 9 4 4" xfId="8540" xr:uid="{00000000-0005-0000-0000-00001E200000}"/>
    <cellStyle name="Normal 7 4 9 4 4 2" xfId="16618" xr:uid="{00000000-0005-0000-0000-00001E200000}"/>
    <cellStyle name="Normal 7 4 9 4 5" xfId="6930" xr:uid="{00000000-0005-0000-0000-00001B200000}"/>
    <cellStyle name="Normal 7 4 9 4 6" xfId="15010" xr:uid="{00000000-0005-0000-0000-00001B200000}"/>
    <cellStyle name="Normal 7 4 9 5" xfId="2676" xr:uid="{00000000-0005-0000-0000-000067140000}"/>
    <cellStyle name="Normal 7 4 9 5 2" xfId="9170" xr:uid="{00000000-0005-0000-0000-00001F200000}"/>
    <cellStyle name="Normal 7 4 9 5 3" xfId="17248" xr:uid="{00000000-0005-0000-0000-00001F200000}"/>
    <cellStyle name="Normal 7 4 9 6" xfId="4285" xr:uid="{00000000-0005-0000-0000-000068140000}"/>
    <cellStyle name="Normal 7 4 9 6 2" xfId="10672" xr:uid="{00000000-0005-0000-0000-000020200000}"/>
    <cellStyle name="Normal 7 4 9 6 3" xfId="18750" xr:uid="{00000000-0005-0000-0000-000020200000}"/>
    <cellStyle name="Normal 7 4 9 7" xfId="7486" xr:uid="{00000000-0005-0000-0000-000021200000}"/>
    <cellStyle name="Normal 7 4 9 7 2" xfId="15564" xr:uid="{00000000-0005-0000-0000-000021200000}"/>
    <cellStyle name="Normal 7 4 9 8" xfId="12364" xr:uid="{00000000-0005-0000-0000-000022200000}"/>
    <cellStyle name="Normal 7 4 9 8 2" xfId="20436" xr:uid="{00000000-0005-0000-0000-000022200000}"/>
    <cellStyle name="Normal 7 4 9 9" xfId="13754" xr:uid="{00000000-0005-0000-0000-000023200000}"/>
    <cellStyle name="Normal 7 4 9 9 2" xfId="21751" xr:uid="{00000000-0005-0000-0000-000023200000}"/>
    <cellStyle name="Normal 7 5" xfId="833" xr:uid="{00000000-0005-0000-0000-000041030000}"/>
    <cellStyle name="Normal 7 6" xfId="834" xr:uid="{00000000-0005-0000-0000-000042030000}"/>
    <cellStyle name="Normal 7 6 10" xfId="835" xr:uid="{00000000-0005-0000-0000-000043030000}"/>
    <cellStyle name="Normal 7 6 10 2" xfId="836" xr:uid="{00000000-0005-0000-0000-000044030000}"/>
    <cellStyle name="Normal 7 6 10 2 2" xfId="1352" xr:uid="{00000000-0005-0000-0000-00006D140000}"/>
    <cellStyle name="Normal 7 6 10 2 3" xfId="2992" xr:uid="{00000000-0005-0000-0000-00006E140000}"/>
    <cellStyle name="Normal 7 6 10 2 3 2" xfId="4067" xr:uid="{00000000-0005-0000-0000-00006F140000}"/>
    <cellStyle name="Normal 7 6 10 2 4" xfId="1262" xr:uid="{00000000-0005-0000-0000-00006C140000}"/>
    <cellStyle name="Normal 7 6 10 3" xfId="1233" xr:uid="{00000000-0005-0000-0000-000070140000}"/>
    <cellStyle name="Normal 7 6 10 4" xfId="12831" xr:uid="{00000000-0005-0000-0000-00002C200000}"/>
    <cellStyle name="Normal 7 6 10 4 2" xfId="13497" xr:uid="{00000000-0005-0000-0000-00002D200000}"/>
    <cellStyle name="Normal 7 6 11" xfId="837" xr:uid="{00000000-0005-0000-0000-000045030000}"/>
    <cellStyle name="Normal 7 6 11 10" xfId="13957" xr:uid="{00000000-0005-0000-0000-00002E200000}"/>
    <cellStyle name="Normal 7 6 11 2" xfId="1501" xr:uid="{00000000-0005-0000-0000-000072140000}"/>
    <cellStyle name="Normal 7 6 11 2 2" xfId="3150" xr:uid="{00000000-0005-0000-0000-000073140000}"/>
    <cellStyle name="Normal 7 6 11 2 2 2" xfId="9609" xr:uid="{00000000-0005-0000-0000-000030200000}"/>
    <cellStyle name="Normal 7 6 11 2 2 3" xfId="17687" xr:uid="{00000000-0005-0000-0000-000030200000}"/>
    <cellStyle name="Normal 7 6 11 2 3" xfId="4813" xr:uid="{00000000-0005-0000-0000-000074140000}"/>
    <cellStyle name="Normal 7 6 11 2 3 2" xfId="11200" xr:uid="{00000000-0005-0000-0000-000031200000}"/>
    <cellStyle name="Normal 7 6 11 2 3 3" xfId="19278" xr:uid="{00000000-0005-0000-0000-000031200000}"/>
    <cellStyle name="Normal 7 6 11 2 4" xfId="8014" xr:uid="{00000000-0005-0000-0000-000032200000}"/>
    <cellStyle name="Normal 7 6 11 2 4 2" xfId="16092" xr:uid="{00000000-0005-0000-0000-000032200000}"/>
    <cellStyle name="Normal 7 6 11 2 5" xfId="12832" xr:uid="{00000000-0005-0000-0000-000033200000}"/>
    <cellStyle name="Normal 7 6 11 2 5 2" xfId="20870" xr:uid="{00000000-0005-0000-0000-000033200000}"/>
    <cellStyle name="Normal 7 6 11 2 6" xfId="6404" xr:uid="{00000000-0005-0000-0000-00002F200000}"/>
    <cellStyle name="Normal 7 6 11 2 7" xfId="14484" xr:uid="{00000000-0005-0000-0000-00002F200000}"/>
    <cellStyle name="Normal 7 6 11 3" xfId="2027" xr:uid="{00000000-0005-0000-0000-000075140000}"/>
    <cellStyle name="Normal 7 6 11 3 2" xfId="3677" xr:uid="{00000000-0005-0000-0000-000076140000}"/>
    <cellStyle name="Normal 7 6 11 3 2 2" xfId="10136" xr:uid="{00000000-0005-0000-0000-000035200000}"/>
    <cellStyle name="Normal 7 6 11 3 2 3" xfId="18214" xr:uid="{00000000-0005-0000-0000-000035200000}"/>
    <cellStyle name="Normal 7 6 11 3 3" xfId="5340" xr:uid="{00000000-0005-0000-0000-000077140000}"/>
    <cellStyle name="Normal 7 6 11 3 3 2" xfId="11727" xr:uid="{00000000-0005-0000-0000-000036200000}"/>
    <cellStyle name="Normal 7 6 11 3 3 3" xfId="19805" xr:uid="{00000000-0005-0000-0000-000036200000}"/>
    <cellStyle name="Normal 7 6 11 3 4" xfId="8541" xr:uid="{00000000-0005-0000-0000-000037200000}"/>
    <cellStyle name="Normal 7 6 11 3 4 2" xfId="16619" xr:uid="{00000000-0005-0000-0000-000037200000}"/>
    <cellStyle name="Normal 7 6 11 3 5" xfId="6931" xr:uid="{00000000-0005-0000-0000-000034200000}"/>
    <cellStyle name="Normal 7 6 11 3 6" xfId="15011" xr:uid="{00000000-0005-0000-0000-000034200000}"/>
    <cellStyle name="Normal 7 6 11 4" xfId="2677" xr:uid="{00000000-0005-0000-0000-000078140000}"/>
    <cellStyle name="Normal 7 6 11 4 2" xfId="9171" xr:uid="{00000000-0005-0000-0000-000038200000}"/>
    <cellStyle name="Normal 7 6 11 4 3" xfId="17249" xr:uid="{00000000-0005-0000-0000-000038200000}"/>
    <cellStyle name="Normal 7 6 11 5" xfId="4286" xr:uid="{00000000-0005-0000-0000-000079140000}"/>
    <cellStyle name="Normal 7 6 11 5 2" xfId="10673" xr:uid="{00000000-0005-0000-0000-000039200000}"/>
    <cellStyle name="Normal 7 6 11 5 3" xfId="18751" xr:uid="{00000000-0005-0000-0000-000039200000}"/>
    <cellStyle name="Normal 7 6 11 6" xfId="7487" xr:uid="{00000000-0005-0000-0000-00003A200000}"/>
    <cellStyle name="Normal 7 6 11 6 2" xfId="15565" xr:uid="{00000000-0005-0000-0000-00003A200000}"/>
    <cellStyle name="Normal 7 6 11 7" xfId="12365" xr:uid="{00000000-0005-0000-0000-00003B200000}"/>
    <cellStyle name="Normal 7 6 11 7 2" xfId="20437" xr:uid="{00000000-0005-0000-0000-00003B200000}"/>
    <cellStyle name="Normal 7 6 11 8" xfId="13755" xr:uid="{00000000-0005-0000-0000-00003C200000}"/>
    <cellStyle name="Normal 7 6 11 8 2" xfId="21752" xr:uid="{00000000-0005-0000-0000-00003C200000}"/>
    <cellStyle name="Normal 7 6 11 9" xfId="5877" xr:uid="{00000000-0005-0000-0000-00002E200000}"/>
    <cellStyle name="Normal 7 6 12" xfId="838" xr:uid="{00000000-0005-0000-0000-000046030000}"/>
    <cellStyle name="Normal 7 6 12 2" xfId="839" xr:uid="{00000000-0005-0000-0000-000047030000}"/>
    <cellStyle name="Normal 7 6 12 2 10" xfId="1351" xr:uid="{00000000-0005-0000-0000-00007B140000}"/>
    <cellStyle name="Normal 7 6 12 2 2" xfId="1878" xr:uid="{00000000-0005-0000-0000-00007C140000}"/>
    <cellStyle name="Normal 7 6 12 2 2 2" xfId="3528" xr:uid="{00000000-0005-0000-0000-00007D140000}"/>
    <cellStyle name="Normal 7 6 12 2 2 2 2" xfId="9987" xr:uid="{00000000-0005-0000-0000-000040200000}"/>
    <cellStyle name="Normal 7 6 12 2 2 2 3" xfId="18065" xr:uid="{00000000-0005-0000-0000-000040200000}"/>
    <cellStyle name="Normal 7 6 12 2 2 3" xfId="5191" xr:uid="{00000000-0005-0000-0000-00007E140000}"/>
    <cellStyle name="Normal 7 6 12 2 2 3 2" xfId="11578" xr:uid="{00000000-0005-0000-0000-000041200000}"/>
    <cellStyle name="Normal 7 6 12 2 2 3 3" xfId="19656" xr:uid="{00000000-0005-0000-0000-000041200000}"/>
    <cellStyle name="Normal 7 6 12 2 2 4" xfId="8392" xr:uid="{00000000-0005-0000-0000-000042200000}"/>
    <cellStyle name="Normal 7 6 12 2 2 4 2" xfId="16470" xr:uid="{00000000-0005-0000-0000-000042200000}"/>
    <cellStyle name="Normal 7 6 12 2 2 5" xfId="6782" xr:uid="{00000000-0005-0000-0000-00003F200000}"/>
    <cellStyle name="Normal 7 6 12 2 2 6" xfId="14862" xr:uid="{00000000-0005-0000-0000-00003F200000}"/>
    <cellStyle name="Normal 7 6 12 2 3" xfId="2405" xr:uid="{00000000-0005-0000-0000-00007F140000}"/>
    <cellStyle name="Normal 7 6 12 2 3 2" xfId="4055" xr:uid="{00000000-0005-0000-0000-000080140000}"/>
    <cellStyle name="Normal 7 6 12 2 3 2 2" xfId="10514" xr:uid="{00000000-0005-0000-0000-000044200000}"/>
    <cellStyle name="Normal 7 6 12 2 3 2 3" xfId="18592" xr:uid="{00000000-0005-0000-0000-000044200000}"/>
    <cellStyle name="Normal 7 6 12 2 3 3" xfId="5718" xr:uid="{00000000-0005-0000-0000-000081140000}"/>
    <cellStyle name="Normal 7 6 12 2 3 3 2" xfId="12105" xr:uid="{00000000-0005-0000-0000-000045200000}"/>
    <cellStyle name="Normal 7 6 12 2 3 3 3" xfId="20183" xr:uid="{00000000-0005-0000-0000-000045200000}"/>
    <cellStyle name="Normal 7 6 12 2 3 4" xfId="8919" xr:uid="{00000000-0005-0000-0000-000046200000}"/>
    <cellStyle name="Normal 7 6 12 2 3 4 2" xfId="16997" xr:uid="{00000000-0005-0000-0000-000046200000}"/>
    <cellStyle name="Normal 7 6 12 2 3 5" xfId="7309" xr:uid="{00000000-0005-0000-0000-000043200000}"/>
    <cellStyle name="Normal 7 6 12 2 3 6" xfId="15389" xr:uid="{00000000-0005-0000-0000-000043200000}"/>
    <cellStyle name="Normal 7 6 12 2 4" xfId="3001" xr:uid="{00000000-0005-0000-0000-000082140000}"/>
    <cellStyle name="Normal 7 6 12 2 4 2" xfId="9460" xr:uid="{00000000-0005-0000-0000-000047200000}"/>
    <cellStyle name="Normal 7 6 12 2 4 3" xfId="17538" xr:uid="{00000000-0005-0000-0000-000047200000}"/>
    <cellStyle name="Normal 7 6 12 2 5" xfId="2679" xr:uid="{00000000-0005-0000-0000-000083140000}"/>
    <cellStyle name="Normal 7 6 12 2 6" xfId="4664" xr:uid="{00000000-0005-0000-0000-000084140000}"/>
    <cellStyle name="Normal 7 6 12 2 6 2" xfId="11051" xr:uid="{00000000-0005-0000-0000-000049200000}"/>
    <cellStyle name="Normal 7 6 12 2 6 3" xfId="19129" xr:uid="{00000000-0005-0000-0000-000049200000}"/>
    <cellStyle name="Normal 7 6 12 2 7" xfId="7865" xr:uid="{00000000-0005-0000-0000-00004A200000}"/>
    <cellStyle name="Normal 7 6 12 2 7 2" xfId="15943" xr:uid="{00000000-0005-0000-0000-00004A200000}"/>
    <cellStyle name="Normal 7 6 12 2 8" xfId="6255" xr:uid="{00000000-0005-0000-0000-00003E200000}"/>
    <cellStyle name="Normal 7 6 12 2 9" xfId="14335" xr:uid="{00000000-0005-0000-0000-00003E200000}"/>
    <cellStyle name="Normal 7 6 12 3" xfId="840" xr:uid="{00000000-0005-0000-0000-000048030000}"/>
    <cellStyle name="Normal 7 6 12 4" xfId="2678" xr:uid="{00000000-0005-0000-0000-000086140000}"/>
    <cellStyle name="Normal 7 6 12 4 2" xfId="4059" xr:uid="{00000000-0005-0000-0000-000087140000}"/>
    <cellStyle name="Normal 7 6 13" xfId="1114" xr:uid="{00000000-0005-0000-0000-000088140000}"/>
    <cellStyle name="Normal 7 6 13 2" xfId="1772" xr:uid="{00000000-0005-0000-0000-000089140000}"/>
    <cellStyle name="Normal 7 6 13 2 2" xfId="3422" xr:uid="{00000000-0005-0000-0000-00008A140000}"/>
    <cellStyle name="Normal 7 6 13 2 2 2" xfId="9881" xr:uid="{00000000-0005-0000-0000-000050200000}"/>
    <cellStyle name="Normal 7 6 13 2 2 3" xfId="17959" xr:uid="{00000000-0005-0000-0000-000050200000}"/>
    <cellStyle name="Normal 7 6 13 2 3" xfId="5085" xr:uid="{00000000-0005-0000-0000-00008B140000}"/>
    <cellStyle name="Normal 7 6 13 2 3 2" xfId="11472" xr:uid="{00000000-0005-0000-0000-000051200000}"/>
    <cellStyle name="Normal 7 6 13 2 3 3" xfId="19550" xr:uid="{00000000-0005-0000-0000-000051200000}"/>
    <cellStyle name="Normal 7 6 13 2 4" xfId="8286" xr:uid="{00000000-0005-0000-0000-000052200000}"/>
    <cellStyle name="Normal 7 6 13 2 4 2" xfId="16364" xr:uid="{00000000-0005-0000-0000-000052200000}"/>
    <cellStyle name="Normal 7 6 13 2 5" xfId="6676" xr:uid="{00000000-0005-0000-0000-00004F200000}"/>
    <cellStyle name="Normal 7 6 13 2 6" xfId="14756" xr:uid="{00000000-0005-0000-0000-00004F200000}"/>
    <cellStyle name="Normal 7 6 13 3" xfId="2299" xr:uid="{00000000-0005-0000-0000-00008C140000}"/>
    <cellStyle name="Normal 7 6 13 3 2" xfId="3949" xr:uid="{00000000-0005-0000-0000-00008D140000}"/>
    <cellStyle name="Normal 7 6 13 3 2 2" xfId="10408" xr:uid="{00000000-0005-0000-0000-000054200000}"/>
    <cellStyle name="Normal 7 6 13 3 2 3" xfId="18486" xr:uid="{00000000-0005-0000-0000-000054200000}"/>
    <cellStyle name="Normal 7 6 13 3 3" xfId="5612" xr:uid="{00000000-0005-0000-0000-00008E140000}"/>
    <cellStyle name="Normal 7 6 13 3 3 2" xfId="11999" xr:uid="{00000000-0005-0000-0000-000055200000}"/>
    <cellStyle name="Normal 7 6 13 3 3 3" xfId="20077" xr:uid="{00000000-0005-0000-0000-000055200000}"/>
    <cellStyle name="Normal 7 6 13 3 4" xfId="8813" xr:uid="{00000000-0005-0000-0000-000056200000}"/>
    <cellStyle name="Normal 7 6 13 3 4 2" xfId="16891" xr:uid="{00000000-0005-0000-0000-000056200000}"/>
    <cellStyle name="Normal 7 6 13 3 5" xfId="7203" xr:uid="{00000000-0005-0000-0000-000053200000}"/>
    <cellStyle name="Normal 7 6 13 3 6" xfId="15283" xr:uid="{00000000-0005-0000-0000-000053200000}"/>
    <cellStyle name="Normal 7 6 13 4" xfId="2865" xr:uid="{00000000-0005-0000-0000-00008F140000}"/>
    <cellStyle name="Normal 7 6 13 4 2" xfId="9354" xr:uid="{00000000-0005-0000-0000-000057200000}"/>
    <cellStyle name="Normal 7 6 13 4 3" xfId="17432" xr:uid="{00000000-0005-0000-0000-000057200000}"/>
    <cellStyle name="Normal 7 6 13 5" xfId="4558" xr:uid="{00000000-0005-0000-0000-000090140000}"/>
    <cellStyle name="Normal 7 6 13 5 2" xfId="10945" xr:uid="{00000000-0005-0000-0000-000058200000}"/>
    <cellStyle name="Normal 7 6 13 5 3" xfId="19023" xr:uid="{00000000-0005-0000-0000-000058200000}"/>
    <cellStyle name="Normal 7 6 13 6" xfId="7759" xr:uid="{00000000-0005-0000-0000-000059200000}"/>
    <cellStyle name="Normal 7 6 13 6 2" xfId="15837" xr:uid="{00000000-0005-0000-0000-000059200000}"/>
    <cellStyle name="Normal 7 6 13 7" xfId="13406" xr:uid="{00000000-0005-0000-0000-00005A200000}"/>
    <cellStyle name="Normal 7 6 13 7 2" xfId="21443" xr:uid="{00000000-0005-0000-0000-00005A200000}"/>
    <cellStyle name="Normal 7 6 13 8" xfId="6149" xr:uid="{00000000-0005-0000-0000-00004E200000}"/>
    <cellStyle name="Normal 7 6 13 9" xfId="14229" xr:uid="{00000000-0005-0000-0000-00004E200000}"/>
    <cellStyle name="Normal 7 6 14" xfId="942" xr:uid="{00000000-0005-0000-0000-000091140000}"/>
    <cellStyle name="Normal 7 6 14 2" xfId="4065" xr:uid="{00000000-0005-0000-0000-000092140000}"/>
    <cellStyle name="Normal 7 6 2" xfId="841" xr:uid="{00000000-0005-0000-0000-000049030000}"/>
    <cellStyle name="Normal 7 6 2 2" xfId="842" xr:uid="{00000000-0005-0000-0000-00004A030000}"/>
    <cellStyle name="Normal 7 6 2 2 2" xfId="843" xr:uid="{00000000-0005-0000-0000-00004B030000}"/>
    <cellStyle name="Normal 7 6 2 2 2 2" xfId="1264" xr:uid="{00000000-0005-0000-0000-000096140000}"/>
    <cellStyle name="Normal 7 6 2 2 2 2 2" xfId="1871" xr:uid="{00000000-0005-0000-0000-000097140000}"/>
    <cellStyle name="Normal 7 6 2 2 2 2 2 2" xfId="3521" xr:uid="{00000000-0005-0000-0000-000098140000}"/>
    <cellStyle name="Normal 7 6 2 2 2 2 2 2 2" xfId="9980" xr:uid="{00000000-0005-0000-0000-000062200000}"/>
    <cellStyle name="Normal 7 6 2 2 2 2 2 2 3" xfId="18058" xr:uid="{00000000-0005-0000-0000-000062200000}"/>
    <cellStyle name="Normal 7 6 2 2 2 2 2 3" xfId="5184" xr:uid="{00000000-0005-0000-0000-000099140000}"/>
    <cellStyle name="Normal 7 6 2 2 2 2 2 3 2" xfId="11571" xr:uid="{00000000-0005-0000-0000-000063200000}"/>
    <cellStyle name="Normal 7 6 2 2 2 2 2 3 3" xfId="19649" xr:uid="{00000000-0005-0000-0000-000063200000}"/>
    <cellStyle name="Normal 7 6 2 2 2 2 2 4" xfId="8385" xr:uid="{00000000-0005-0000-0000-000064200000}"/>
    <cellStyle name="Normal 7 6 2 2 2 2 2 4 2" xfId="16463" xr:uid="{00000000-0005-0000-0000-000064200000}"/>
    <cellStyle name="Normal 7 6 2 2 2 2 2 5" xfId="13408" xr:uid="{00000000-0005-0000-0000-000065200000}"/>
    <cellStyle name="Normal 7 6 2 2 2 2 2 5 2" xfId="21445" xr:uid="{00000000-0005-0000-0000-000065200000}"/>
    <cellStyle name="Normal 7 6 2 2 2 2 2 6" xfId="6775" xr:uid="{00000000-0005-0000-0000-000061200000}"/>
    <cellStyle name="Normal 7 6 2 2 2 2 2 7" xfId="14855" xr:uid="{00000000-0005-0000-0000-000061200000}"/>
    <cellStyle name="Normal 7 6 2 2 2 2 3" xfId="2398" xr:uid="{00000000-0005-0000-0000-00009A140000}"/>
    <cellStyle name="Normal 7 6 2 2 2 2 3 2" xfId="4048" xr:uid="{00000000-0005-0000-0000-00009B140000}"/>
    <cellStyle name="Normal 7 6 2 2 2 2 3 2 2" xfId="10507" xr:uid="{00000000-0005-0000-0000-000067200000}"/>
    <cellStyle name="Normal 7 6 2 2 2 2 3 2 3" xfId="18585" xr:uid="{00000000-0005-0000-0000-000067200000}"/>
    <cellStyle name="Normal 7 6 2 2 2 2 3 3" xfId="5711" xr:uid="{00000000-0005-0000-0000-00009C140000}"/>
    <cellStyle name="Normal 7 6 2 2 2 2 3 3 2" xfId="12098" xr:uid="{00000000-0005-0000-0000-000068200000}"/>
    <cellStyle name="Normal 7 6 2 2 2 2 3 3 3" xfId="20176" xr:uid="{00000000-0005-0000-0000-000068200000}"/>
    <cellStyle name="Normal 7 6 2 2 2 2 3 4" xfId="8912" xr:uid="{00000000-0005-0000-0000-000069200000}"/>
    <cellStyle name="Normal 7 6 2 2 2 2 3 4 2" xfId="16990" xr:uid="{00000000-0005-0000-0000-000069200000}"/>
    <cellStyle name="Normal 7 6 2 2 2 2 3 5" xfId="7302" xr:uid="{00000000-0005-0000-0000-000066200000}"/>
    <cellStyle name="Normal 7 6 2 2 2 2 3 6" xfId="15382" xr:uid="{00000000-0005-0000-0000-000066200000}"/>
    <cellStyle name="Normal 7 6 2 2 2 2 4" xfId="2994" xr:uid="{00000000-0005-0000-0000-00009D140000}"/>
    <cellStyle name="Normal 7 6 2 2 2 2 4 2" xfId="9453" xr:uid="{00000000-0005-0000-0000-00006A200000}"/>
    <cellStyle name="Normal 7 6 2 2 2 2 4 3" xfId="17531" xr:uid="{00000000-0005-0000-0000-00006A200000}"/>
    <cellStyle name="Normal 7 6 2 2 2 2 5" xfId="4657" xr:uid="{00000000-0005-0000-0000-00009E140000}"/>
    <cellStyle name="Normal 7 6 2 2 2 2 5 2" xfId="11044" xr:uid="{00000000-0005-0000-0000-00006B200000}"/>
    <cellStyle name="Normal 7 6 2 2 2 2 5 3" xfId="19122" xr:uid="{00000000-0005-0000-0000-00006B200000}"/>
    <cellStyle name="Normal 7 6 2 2 2 2 6" xfId="7858" xr:uid="{00000000-0005-0000-0000-00006C200000}"/>
    <cellStyle name="Normal 7 6 2 2 2 2 6 2" xfId="15936" xr:uid="{00000000-0005-0000-0000-00006C200000}"/>
    <cellStyle name="Normal 7 6 2 2 2 2 7" xfId="12633" xr:uid="{00000000-0005-0000-0000-00006D200000}"/>
    <cellStyle name="Normal 7 6 2 2 2 2 7 2" xfId="20697" xr:uid="{00000000-0005-0000-0000-00006D200000}"/>
    <cellStyle name="Normal 7 6 2 2 2 2 8" xfId="6248" xr:uid="{00000000-0005-0000-0000-000060200000}"/>
    <cellStyle name="Normal 7 6 2 2 2 2 9" xfId="14328" xr:uid="{00000000-0005-0000-0000-000060200000}"/>
    <cellStyle name="Normal 7 6 2 2 2 3" xfId="13409" xr:uid="{00000000-0005-0000-0000-00006E200000}"/>
    <cellStyle name="Normal 7 6 2 2 2 3 2" xfId="21446" xr:uid="{00000000-0005-0000-0000-00006E200000}"/>
    <cellStyle name="Normal 7 6 2 2 2 4" xfId="13407" xr:uid="{00000000-0005-0000-0000-00006F200000}"/>
    <cellStyle name="Normal 7 6 2 2 2 4 2" xfId="21444" xr:uid="{00000000-0005-0000-0000-00006F200000}"/>
    <cellStyle name="Normal 7 6 2 2 2 5" xfId="12418" xr:uid="{00000000-0005-0000-0000-000070200000}"/>
    <cellStyle name="Normal 7 6 2 2 2 5 2" xfId="20489" xr:uid="{00000000-0005-0000-0000-000070200000}"/>
    <cellStyle name="Normal 7 6 2 2 3" xfId="844" xr:uid="{00000000-0005-0000-0000-00004C030000}"/>
    <cellStyle name="Normal 7 6 2 2 3 10" xfId="14064" xr:uid="{00000000-0005-0000-0000-000071200000}"/>
    <cellStyle name="Normal 7 6 2 2 3 2" xfId="1608" xr:uid="{00000000-0005-0000-0000-0000A0140000}"/>
    <cellStyle name="Normal 7 6 2 2 3 2 2" xfId="3257" xr:uid="{00000000-0005-0000-0000-0000A1140000}"/>
    <cellStyle name="Normal 7 6 2 2 3 2 2 2" xfId="9716" xr:uid="{00000000-0005-0000-0000-000073200000}"/>
    <cellStyle name="Normal 7 6 2 2 3 2 2 3" xfId="17794" xr:uid="{00000000-0005-0000-0000-000073200000}"/>
    <cellStyle name="Normal 7 6 2 2 3 2 3" xfId="4920" xr:uid="{00000000-0005-0000-0000-0000A2140000}"/>
    <cellStyle name="Normal 7 6 2 2 3 2 3 2" xfId="11307" xr:uid="{00000000-0005-0000-0000-000074200000}"/>
    <cellStyle name="Normal 7 6 2 2 3 2 3 3" xfId="19385" xr:uid="{00000000-0005-0000-0000-000074200000}"/>
    <cellStyle name="Normal 7 6 2 2 3 2 4" xfId="8121" xr:uid="{00000000-0005-0000-0000-000075200000}"/>
    <cellStyle name="Normal 7 6 2 2 3 2 4 2" xfId="16199" xr:uid="{00000000-0005-0000-0000-000075200000}"/>
    <cellStyle name="Normal 7 6 2 2 3 2 5" xfId="13410" xr:uid="{00000000-0005-0000-0000-000076200000}"/>
    <cellStyle name="Normal 7 6 2 2 3 2 5 2" xfId="21447" xr:uid="{00000000-0005-0000-0000-000076200000}"/>
    <cellStyle name="Normal 7 6 2 2 3 2 6" xfId="6511" xr:uid="{00000000-0005-0000-0000-000072200000}"/>
    <cellStyle name="Normal 7 6 2 2 3 2 7" xfId="14591" xr:uid="{00000000-0005-0000-0000-000072200000}"/>
    <cellStyle name="Normal 7 6 2 2 3 3" xfId="2134" xr:uid="{00000000-0005-0000-0000-0000A3140000}"/>
    <cellStyle name="Normal 7 6 2 2 3 3 2" xfId="3784" xr:uid="{00000000-0005-0000-0000-0000A4140000}"/>
    <cellStyle name="Normal 7 6 2 2 3 3 2 2" xfId="10243" xr:uid="{00000000-0005-0000-0000-000078200000}"/>
    <cellStyle name="Normal 7 6 2 2 3 3 2 3" xfId="18321" xr:uid="{00000000-0005-0000-0000-000078200000}"/>
    <cellStyle name="Normal 7 6 2 2 3 3 3" xfId="5447" xr:uid="{00000000-0005-0000-0000-0000A5140000}"/>
    <cellStyle name="Normal 7 6 2 2 3 3 3 2" xfId="11834" xr:uid="{00000000-0005-0000-0000-000079200000}"/>
    <cellStyle name="Normal 7 6 2 2 3 3 3 3" xfId="19912" xr:uid="{00000000-0005-0000-0000-000079200000}"/>
    <cellStyle name="Normal 7 6 2 2 3 3 4" xfId="8648" xr:uid="{00000000-0005-0000-0000-00007A200000}"/>
    <cellStyle name="Normal 7 6 2 2 3 3 4 2" xfId="16726" xr:uid="{00000000-0005-0000-0000-00007A200000}"/>
    <cellStyle name="Normal 7 6 2 2 3 3 5" xfId="7038" xr:uid="{00000000-0005-0000-0000-000077200000}"/>
    <cellStyle name="Normal 7 6 2 2 3 3 6" xfId="15118" xr:uid="{00000000-0005-0000-0000-000077200000}"/>
    <cellStyle name="Normal 7 6 2 2 3 4" xfId="2680" xr:uid="{00000000-0005-0000-0000-0000A6140000}"/>
    <cellStyle name="Normal 7 6 2 2 3 4 2" xfId="9172" xr:uid="{00000000-0005-0000-0000-00007B200000}"/>
    <cellStyle name="Normal 7 6 2 2 3 4 3" xfId="17250" xr:uid="{00000000-0005-0000-0000-00007B200000}"/>
    <cellStyle name="Normal 7 6 2 2 3 5" xfId="4393" xr:uid="{00000000-0005-0000-0000-0000A7140000}"/>
    <cellStyle name="Normal 7 6 2 2 3 5 2" xfId="10780" xr:uid="{00000000-0005-0000-0000-00007C200000}"/>
    <cellStyle name="Normal 7 6 2 2 3 5 3" xfId="18858" xr:uid="{00000000-0005-0000-0000-00007C200000}"/>
    <cellStyle name="Normal 7 6 2 2 3 6" xfId="7594" xr:uid="{00000000-0005-0000-0000-00007D200000}"/>
    <cellStyle name="Normal 7 6 2 2 3 6 2" xfId="15672" xr:uid="{00000000-0005-0000-0000-00007D200000}"/>
    <cellStyle name="Normal 7 6 2 2 3 7" xfId="12366" xr:uid="{00000000-0005-0000-0000-00007E200000}"/>
    <cellStyle name="Normal 7 6 2 2 3 7 2" xfId="20438" xr:uid="{00000000-0005-0000-0000-00007E200000}"/>
    <cellStyle name="Normal 7 6 2 2 3 8" xfId="13756" xr:uid="{00000000-0005-0000-0000-00007F200000}"/>
    <cellStyle name="Normal 7 6 2 2 3 8 2" xfId="21753" xr:uid="{00000000-0005-0000-0000-00007F200000}"/>
    <cellStyle name="Normal 7 6 2 2 3 9" xfId="5984" xr:uid="{00000000-0005-0000-0000-000071200000}"/>
    <cellStyle name="Normal 7 6 2 2 4" xfId="12632" xr:uid="{00000000-0005-0000-0000-000080200000}"/>
    <cellStyle name="Normal 7 6 2 2 5" xfId="13411" xr:uid="{00000000-0005-0000-0000-000081200000}"/>
    <cellStyle name="Normal 7 6 2 2 5 2" xfId="21448" xr:uid="{00000000-0005-0000-0000-000081200000}"/>
    <cellStyle name="Normal 7 6 2 3" xfId="845" xr:uid="{00000000-0005-0000-0000-00004D030000}"/>
    <cellStyle name="Normal 7 6 2 3 10" xfId="13958" xr:uid="{00000000-0005-0000-0000-000082200000}"/>
    <cellStyle name="Normal 7 6 2 3 2" xfId="1502" xr:uid="{00000000-0005-0000-0000-0000A9140000}"/>
    <cellStyle name="Normal 7 6 2 3 2 2" xfId="3151" xr:uid="{00000000-0005-0000-0000-0000AA140000}"/>
    <cellStyle name="Normal 7 6 2 3 2 2 2" xfId="13412" xr:uid="{00000000-0005-0000-0000-000085200000}"/>
    <cellStyle name="Normal 7 6 2 3 2 2 2 2" xfId="21449" xr:uid="{00000000-0005-0000-0000-000085200000}"/>
    <cellStyle name="Normal 7 6 2 3 2 2 3" xfId="9610" xr:uid="{00000000-0005-0000-0000-000084200000}"/>
    <cellStyle name="Normal 7 6 2 3 2 2 4" xfId="17688" xr:uid="{00000000-0005-0000-0000-000084200000}"/>
    <cellStyle name="Normal 7 6 2 3 2 3" xfId="4814" xr:uid="{00000000-0005-0000-0000-0000AB140000}"/>
    <cellStyle name="Normal 7 6 2 3 2 3 2" xfId="11201" xr:uid="{00000000-0005-0000-0000-000086200000}"/>
    <cellStyle name="Normal 7 6 2 3 2 3 3" xfId="19279" xr:uid="{00000000-0005-0000-0000-000086200000}"/>
    <cellStyle name="Normal 7 6 2 3 2 4" xfId="8015" xr:uid="{00000000-0005-0000-0000-000087200000}"/>
    <cellStyle name="Normal 7 6 2 3 2 4 2" xfId="16093" xr:uid="{00000000-0005-0000-0000-000087200000}"/>
    <cellStyle name="Normal 7 6 2 3 2 5" xfId="12634" xr:uid="{00000000-0005-0000-0000-000088200000}"/>
    <cellStyle name="Normal 7 6 2 3 2 5 2" xfId="20698" xr:uid="{00000000-0005-0000-0000-000088200000}"/>
    <cellStyle name="Normal 7 6 2 3 2 6" xfId="6405" xr:uid="{00000000-0005-0000-0000-000083200000}"/>
    <cellStyle name="Normal 7 6 2 3 2 7" xfId="14485" xr:uid="{00000000-0005-0000-0000-000083200000}"/>
    <cellStyle name="Normal 7 6 2 3 3" xfId="2028" xr:uid="{00000000-0005-0000-0000-0000AC140000}"/>
    <cellStyle name="Normal 7 6 2 3 3 2" xfId="3678" xr:uid="{00000000-0005-0000-0000-0000AD140000}"/>
    <cellStyle name="Normal 7 6 2 3 3 2 2" xfId="10137" xr:uid="{00000000-0005-0000-0000-00008A200000}"/>
    <cellStyle name="Normal 7 6 2 3 3 2 3" xfId="18215" xr:uid="{00000000-0005-0000-0000-00008A200000}"/>
    <cellStyle name="Normal 7 6 2 3 3 3" xfId="5341" xr:uid="{00000000-0005-0000-0000-0000AE140000}"/>
    <cellStyle name="Normal 7 6 2 3 3 3 2" xfId="11728" xr:uid="{00000000-0005-0000-0000-00008B200000}"/>
    <cellStyle name="Normal 7 6 2 3 3 3 3" xfId="19806" xr:uid="{00000000-0005-0000-0000-00008B200000}"/>
    <cellStyle name="Normal 7 6 2 3 3 4" xfId="8542" xr:uid="{00000000-0005-0000-0000-00008C200000}"/>
    <cellStyle name="Normal 7 6 2 3 3 4 2" xfId="16620" xr:uid="{00000000-0005-0000-0000-00008C200000}"/>
    <cellStyle name="Normal 7 6 2 3 3 5" xfId="13413" xr:uid="{00000000-0005-0000-0000-00008D200000}"/>
    <cellStyle name="Normal 7 6 2 3 3 5 2" xfId="21450" xr:uid="{00000000-0005-0000-0000-00008D200000}"/>
    <cellStyle name="Normal 7 6 2 3 3 6" xfId="6932" xr:uid="{00000000-0005-0000-0000-000089200000}"/>
    <cellStyle name="Normal 7 6 2 3 3 7" xfId="15012" xr:uid="{00000000-0005-0000-0000-000089200000}"/>
    <cellStyle name="Normal 7 6 2 3 4" xfId="2681" xr:uid="{00000000-0005-0000-0000-0000AF140000}"/>
    <cellStyle name="Normal 7 6 2 3 4 2" xfId="12833" xr:uid="{00000000-0005-0000-0000-00008F200000}"/>
    <cellStyle name="Normal 7 6 2 3 4 2 2" xfId="20871" xr:uid="{00000000-0005-0000-0000-00008F200000}"/>
    <cellStyle name="Normal 7 6 2 3 4 3" xfId="9173" xr:uid="{00000000-0005-0000-0000-00008E200000}"/>
    <cellStyle name="Normal 7 6 2 3 4 4" xfId="17251" xr:uid="{00000000-0005-0000-0000-00008E200000}"/>
    <cellStyle name="Normal 7 6 2 3 5" xfId="4287" xr:uid="{00000000-0005-0000-0000-0000B0140000}"/>
    <cellStyle name="Normal 7 6 2 3 5 2" xfId="10674" xr:uid="{00000000-0005-0000-0000-000090200000}"/>
    <cellStyle name="Normal 7 6 2 3 5 3" xfId="18752" xr:uid="{00000000-0005-0000-0000-000090200000}"/>
    <cellStyle name="Normal 7 6 2 3 6" xfId="7488" xr:uid="{00000000-0005-0000-0000-000091200000}"/>
    <cellStyle name="Normal 7 6 2 3 6 2" xfId="15566" xr:uid="{00000000-0005-0000-0000-000091200000}"/>
    <cellStyle name="Normal 7 6 2 3 7" xfId="12367" xr:uid="{00000000-0005-0000-0000-000092200000}"/>
    <cellStyle name="Normal 7 6 2 3 7 2" xfId="20439" xr:uid="{00000000-0005-0000-0000-000092200000}"/>
    <cellStyle name="Normal 7 6 2 3 8" xfId="13757" xr:uid="{00000000-0005-0000-0000-000093200000}"/>
    <cellStyle name="Normal 7 6 2 3 8 2" xfId="21754" xr:uid="{00000000-0005-0000-0000-000093200000}"/>
    <cellStyle name="Normal 7 6 2 3 9" xfId="5878" xr:uid="{00000000-0005-0000-0000-000082200000}"/>
    <cellStyle name="Normal 7 6 2 4" xfId="846" xr:uid="{00000000-0005-0000-0000-00004E030000}"/>
    <cellStyle name="Normal 7 6 2 4 2" xfId="1353" xr:uid="{00000000-0005-0000-0000-0000B2140000}"/>
    <cellStyle name="Normal 7 6 2 4 2 2" xfId="1879" xr:uid="{00000000-0005-0000-0000-0000B3140000}"/>
    <cellStyle name="Normal 7 6 2 4 2 2 2" xfId="3529" xr:uid="{00000000-0005-0000-0000-0000B4140000}"/>
    <cellStyle name="Normal 7 6 2 4 2 2 2 2" xfId="9988" xr:uid="{00000000-0005-0000-0000-000097200000}"/>
    <cellStyle name="Normal 7 6 2 4 2 2 2 3" xfId="18066" xr:uid="{00000000-0005-0000-0000-000097200000}"/>
    <cellStyle name="Normal 7 6 2 4 2 2 3" xfId="5192" xr:uid="{00000000-0005-0000-0000-0000B5140000}"/>
    <cellStyle name="Normal 7 6 2 4 2 2 3 2" xfId="11579" xr:uid="{00000000-0005-0000-0000-000098200000}"/>
    <cellStyle name="Normal 7 6 2 4 2 2 3 3" xfId="19657" xr:uid="{00000000-0005-0000-0000-000098200000}"/>
    <cellStyle name="Normal 7 6 2 4 2 2 4" xfId="8393" xr:uid="{00000000-0005-0000-0000-000099200000}"/>
    <cellStyle name="Normal 7 6 2 4 2 2 4 2" xfId="16471" xr:uid="{00000000-0005-0000-0000-000099200000}"/>
    <cellStyle name="Normal 7 6 2 4 2 2 5" xfId="6783" xr:uid="{00000000-0005-0000-0000-000096200000}"/>
    <cellStyle name="Normal 7 6 2 4 2 2 6" xfId="14863" xr:uid="{00000000-0005-0000-0000-000096200000}"/>
    <cellStyle name="Normal 7 6 2 4 2 3" xfId="2406" xr:uid="{00000000-0005-0000-0000-0000B6140000}"/>
    <cellStyle name="Normal 7 6 2 4 2 3 2" xfId="4056" xr:uid="{00000000-0005-0000-0000-0000B7140000}"/>
    <cellStyle name="Normal 7 6 2 4 2 3 2 2" xfId="10515" xr:uid="{00000000-0005-0000-0000-00009B200000}"/>
    <cellStyle name="Normal 7 6 2 4 2 3 2 3" xfId="18593" xr:uid="{00000000-0005-0000-0000-00009B200000}"/>
    <cellStyle name="Normal 7 6 2 4 2 3 3" xfId="5719" xr:uid="{00000000-0005-0000-0000-0000B8140000}"/>
    <cellStyle name="Normal 7 6 2 4 2 3 3 2" xfId="12106" xr:uid="{00000000-0005-0000-0000-00009C200000}"/>
    <cellStyle name="Normal 7 6 2 4 2 3 3 3" xfId="20184" xr:uid="{00000000-0005-0000-0000-00009C200000}"/>
    <cellStyle name="Normal 7 6 2 4 2 3 4" xfId="8920" xr:uid="{00000000-0005-0000-0000-00009D200000}"/>
    <cellStyle name="Normal 7 6 2 4 2 3 4 2" xfId="16998" xr:uid="{00000000-0005-0000-0000-00009D200000}"/>
    <cellStyle name="Normal 7 6 2 4 2 3 5" xfId="7310" xr:uid="{00000000-0005-0000-0000-00009A200000}"/>
    <cellStyle name="Normal 7 6 2 4 2 3 6" xfId="15390" xr:uid="{00000000-0005-0000-0000-00009A200000}"/>
    <cellStyle name="Normal 7 6 2 4 2 4" xfId="3002" xr:uid="{00000000-0005-0000-0000-0000B9140000}"/>
    <cellStyle name="Normal 7 6 2 4 2 4 2" xfId="9461" xr:uid="{00000000-0005-0000-0000-00009E200000}"/>
    <cellStyle name="Normal 7 6 2 4 2 4 3" xfId="17539" xr:uid="{00000000-0005-0000-0000-00009E200000}"/>
    <cellStyle name="Normal 7 6 2 4 2 5" xfId="4665" xr:uid="{00000000-0005-0000-0000-0000BA140000}"/>
    <cellStyle name="Normal 7 6 2 4 2 5 2" xfId="11052" xr:uid="{00000000-0005-0000-0000-00009F200000}"/>
    <cellStyle name="Normal 7 6 2 4 2 5 3" xfId="19130" xr:uid="{00000000-0005-0000-0000-00009F200000}"/>
    <cellStyle name="Normal 7 6 2 4 2 6" xfId="7866" xr:uid="{00000000-0005-0000-0000-0000A0200000}"/>
    <cellStyle name="Normal 7 6 2 4 2 6 2" xfId="15944" xr:uid="{00000000-0005-0000-0000-0000A0200000}"/>
    <cellStyle name="Normal 7 6 2 4 2 7" xfId="6256" xr:uid="{00000000-0005-0000-0000-000095200000}"/>
    <cellStyle name="Normal 7 6 2 4 2 8" xfId="14336" xr:uid="{00000000-0005-0000-0000-000095200000}"/>
    <cellStyle name="Normal 7 6 2 5" xfId="1127" xr:uid="{00000000-0005-0000-0000-0000BB140000}"/>
    <cellStyle name="Normal 7 6 2 5 2" xfId="1785" xr:uid="{00000000-0005-0000-0000-0000BC140000}"/>
    <cellStyle name="Normal 7 6 2 5 2 2" xfId="3435" xr:uid="{00000000-0005-0000-0000-0000BD140000}"/>
    <cellStyle name="Normal 7 6 2 5 2 2 2" xfId="9894" xr:uid="{00000000-0005-0000-0000-0000A3200000}"/>
    <cellStyle name="Normal 7 6 2 5 2 2 3" xfId="17972" xr:uid="{00000000-0005-0000-0000-0000A3200000}"/>
    <cellStyle name="Normal 7 6 2 5 2 3" xfId="5098" xr:uid="{00000000-0005-0000-0000-0000BE140000}"/>
    <cellStyle name="Normal 7 6 2 5 2 3 2" xfId="11485" xr:uid="{00000000-0005-0000-0000-0000A4200000}"/>
    <cellStyle name="Normal 7 6 2 5 2 3 3" xfId="19563" xr:uid="{00000000-0005-0000-0000-0000A4200000}"/>
    <cellStyle name="Normal 7 6 2 5 2 4" xfId="8299" xr:uid="{00000000-0005-0000-0000-0000A5200000}"/>
    <cellStyle name="Normal 7 6 2 5 2 4 2" xfId="16377" xr:uid="{00000000-0005-0000-0000-0000A5200000}"/>
    <cellStyle name="Normal 7 6 2 5 2 5" xfId="6689" xr:uid="{00000000-0005-0000-0000-0000A2200000}"/>
    <cellStyle name="Normal 7 6 2 5 2 6" xfId="14769" xr:uid="{00000000-0005-0000-0000-0000A2200000}"/>
    <cellStyle name="Normal 7 6 2 5 3" xfId="2312" xr:uid="{00000000-0005-0000-0000-0000BF140000}"/>
    <cellStyle name="Normal 7 6 2 5 3 2" xfId="3962" xr:uid="{00000000-0005-0000-0000-0000C0140000}"/>
    <cellStyle name="Normal 7 6 2 5 3 2 2" xfId="10421" xr:uid="{00000000-0005-0000-0000-0000A7200000}"/>
    <cellStyle name="Normal 7 6 2 5 3 2 3" xfId="18499" xr:uid="{00000000-0005-0000-0000-0000A7200000}"/>
    <cellStyle name="Normal 7 6 2 5 3 3" xfId="5625" xr:uid="{00000000-0005-0000-0000-0000C1140000}"/>
    <cellStyle name="Normal 7 6 2 5 3 3 2" xfId="12012" xr:uid="{00000000-0005-0000-0000-0000A8200000}"/>
    <cellStyle name="Normal 7 6 2 5 3 3 3" xfId="20090" xr:uid="{00000000-0005-0000-0000-0000A8200000}"/>
    <cellStyle name="Normal 7 6 2 5 3 4" xfId="8826" xr:uid="{00000000-0005-0000-0000-0000A9200000}"/>
    <cellStyle name="Normal 7 6 2 5 3 4 2" xfId="16904" xr:uid="{00000000-0005-0000-0000-0000A9200000}"/>
    <cellStyle name="Normal 7 6 2 5 3 5" xfId="7216" xr:uid="{00000000-0005-0000-0000-0000A6200000}"/>
    <cellStyle name="Normal 7 6 2 5 3 6" xfId="15296" xr:uid="{00000000-0005-0000-0000-0000A6200000}"/>
    <cellStyle name="Normal 7 6 2 5 4" xfId="2878" xr:uid="{00000000-0005-0000-0000-0000C2140000}"/>
    <cellStyle name="Normal 7 6 2 5 4 2" xfId="9367" xr:uid="{00000000-0005-0000-0000-0000AA200000}"/>
    <cellStyle name="Normal 7 6 2 5 4 3" xfId="17445" xr:uid="{00000000-0005-0000-0000-0000AA200000}"/>
    <cellStyle name="Normal 7 6 2 5 5" xfId="4571" xr:uid="{00000000-0005-0000-0000-0000C3140000}"/>
    <cellStyle name="Normal 7 6 2 5 5 2" xfId="10958" xr:uid="{00000000-0005-0000-0000-0000AB200000}"/>
    <cellStyle name="Normal 7 6 2 5 5 3" xfId="19036" xr:uid="{00000000-0005-0000-0000-0000AB200000}"/>
    <cellStyle name="Normal 7 6 2 5 6" xfId="7772" xr:uid="{00000000-0005-0000-0000-0000AC200000}"/>
    <cellStyle name="Normal 7 6 2 5 6 2" xfId="15850" xr:uid="{00000000-0005-0000-0000-0000AC200000}"/>
    <cellStyle name="Normal 7 6 2 5 7" xfId="13414" xr:uid="{00000000-0005-0000-0000-0000AD200000}"/>
    <cellStyle name="Normal 7 6 2 5 7 2" xfId="21451" xr:uid="{00000000-0005-0000-0000-0000AD200000}"/>
    <cellStyle name="Normal 7 6 2 5 8" xfId="6162" xr:uid="{00000000-0005-0000-0000-0000A1200000}"/>
    <cellStyle name="Normal 7 6 2 5 9" xfId="14242" xr:uid="{00000000-0005-0000-0000-0000A1200000}"/>
    <cellStyle name="Normal 7 6 3" xfId="847" xr:uid="{00000000-0005-0000-0000-00004F030000}"/>
    <cellStyle name="Normal 7 6 3 10" xfId="12368" xr:uid="{00000000-0005-0000-0000-0000AF200000}"/>
    <cellStyle name="Normal 7 6 3 10 2" xfId="20440" xr:uid="{00000000-0005-0000-0000-0000AF200000}"/>
    <cellStyle name="Normal 7 6 3 11" xfId="13758" xr:uid="{00000000-0005-0000-0000-0000B0200000}"/>
    <cellStyle name="Normal 7 6 3 11 2" xfId="21755" xr:uid="{00000000-0005-0000-0000-0000B0200000}"/>
    <cellStyle name="Normal 7 6 3 12" xfId="5879" xr:uid="{00000000-0005-0000-0000-0000AE200000}"/>
    <cellStyle name="Normal 7 6 3 13" xfId="13959" xr:uid="{00000000-0005-0000-0000-0000AE200000}"/>
    <cellStyle name="Normal 7 6 3 2" xfId="848" xr:uid="{00000000-0005-0000-0000-000050030000}"/>
    <cellStyle name="Normal 7 6 3 2 10" xfId="5970" xr:uid="{00000000-0005-0000-0000-0000B1200000}"/>
    <cellStyle name="Normal 7 6 3 2 11" xfId="14050" xr:uid="{00000000-0005-0000-0000-0000B1200000}"/>
    <cellStyle name="Normal 7 6 3 2 2" xfId="1091" xr:uid="{00000000-0005-0000-0000-0000C6140000}"/>
    <cellStyle name="Normal 7 6 3 2 2 2" xfId="1747" xr:uid="{00000000-0005-0000-0000-0000C7140000}"/>
    <cellStyle name="Normal 7 6 3 2 2 2 2" xfId="3397" xr:uid="{00000000-0005-0000-0000-0000C8140000}"/>
    <cellStyle name="Normal 7 6 3 2 2 2 2 2" xfId="9856" xr:uid="{00000000-0005-0000-0000-0000B4200000}"/>
    <cellStyle name="Normal 7 6 3 2 2 2 2 3" xfId="17934" xr:uid="{00000000-0005-0000-0000-0000B4200000}"/>
    <cellStyle name="Normal 7 6 3 2 2 2 3" xfId="5060" xr:uid="{00000000-0005-0000-0000-0000C9140000}"/>
    <cellStyle name="Normal 7 6 3 2 2 2 3 2" xfId="11447" xr:uid="{00000000-0005-0000-0000-0000B5200000}"/>
    <cellStyle name="Normal 7 6 3 2 2 2 3 3" xfId="19525" xr:uid="{00000000-0005-0000-0000-0000B5200000}"/>
    <cellStyle name="Normal 7 6 3 2 2 2 4" xfId="8261" xr:uid="{00000000-0005-0000-0000-0000B6200000}"/>
    <cellStyle name="Normal 7 6 3 2 2 2 4 2" xfId="16339" xr:uid="{00000000-0005-0000-0000-0000B6200000}"/>
    <cellStyle name="Normal 7 6 3 2 2 2 5" xfId="13416" xr:uid="{00000000-0005-0000-0000-0000B7200000}"/>
    <cellStyle name="Normal 7 6 3 2 2 2 5 2" xfId="21453" xr:uid="{00000000-0005-0000-0000-0000B7200000}"/>
    <cellStyle name="Normal 7 6 3 2 2 2 6" xfId="6651" xr:uid="{00000000-0005-0000-0000-0000B3200000}"/>
    <cellStyle name="Normal 7 6 3 2 2 2 7" xfId="14731" xr:uid="{00000000-0005-0000-0000-0000B3200000}"/>
    <cellStyle name="Normal 7 6 3 2 2 3" xfId="2274" xr:uid="{00000000-0005-0000-0000-0000CA140000}"/>
    <cellStyle name="Normal 7 6 3 2 2 3 2" xfId="3924" xr:uid="{00000000-0005-0000-0000-0000CB140000}"/>
    <cellStyle name="Normal 7 6 3 2 2 3 2 2" xfId="10383" xr:uid="{00000000-0005-0000-0000-0000B9200000}"/>
    <cellStyle name="Normal 7 6 3 2 2 3 2 3" xfId="18461" xr:uid="{00000000-0005-0000-0000-0000B9200000}"/>
    <cellStyle name="Normal 7 6 3 2 2 3 3" xfId="5587" xr:uid="{00000000-0005-0000-0000-0000CC140000}"/>
    <cellStyle name="Normal 7 6 3 2 2 3 3 2" xfId="11974" xr:uid="{00000000-0005-0000-0000-0000BA200000}"/>
    <cellStyle name="Normal 7 6 3 2 2 3 3 3" xfId="20052" xr:uid="{00000000-0005-0000-0000-0000BA200000}"/>
    <cellStyle name="Normal 7 6 3 2 2 3 4" xfId="8788" xr:uid="{00000000-0005-0000-0000-0000BB200000}"/>
    <cellStyle name="Normal 7 6 3 2 2 3 4 2" xfId="16866" xr:uid="{00000000-0005-0000-0000-0000BB200000}"/>
    <cellStyle name="Normal 7 6 3 2 2 3 5" xfId="7178" xr:uid="{00000000-0005-0000-0000-0000B8200000}"/>
    <cellStyle name="Normal 7 6 3 2 2 3 6" xfId="15258" xr:uid="{00000000-0005-0000-0000-0000B8200000}"/>
    <cellStyle name="Normal 7 6 3 2 2 4" xfId="2842" xr:uid="{00000000-0005-0000-0000-0000CD140000}"/>
    <cellStyle name="Normal 7 6 3 2 2 4 2" xfId="9331" xr:uid="{00000000-0005-0000-0000-0000BC200000}"/>
    <cellStyle name="Normal 7 6 3 2 2 4 3" xfId="17409" xr:uid="{00000000-0005-0000-0000-0000BC200000}"/>
    <cellStyle name="Normal 7 6 3 2 2 5" xfId="4533" xr:uid="{00000000-0005-0000-0000-0000CE140000}"/>
    <cellStyle name="Normal 7 6 3 2 2 5 2" xfId="10920" xr:uid="{00000000-0005-0000-0000-0000BD200000}"/>
    <cellStyle name="Normal 7 6 3 2 2 5 3" xfId="18998" xr:uid="{00000000-0005-0000-0000-0000BD200000}"/>
    <cellStyle name="Normal 7 6 3 2 2 6" xfId="7734" xr:uid="{00000000-0005-0000-0000-0000BE200000}"/>
    <cellStyle name="Normal 7 6 3 2 2 6 2" xfId="15812" xr:uid="{00000000-0005-0000-0000-0000BE200000}"/>
    <cellStyle name="Normal 7 6 3 2 2 7" xfId="12636" xr:uid="{00000000-0005-0000-0000-0000BF200000}"/>
    <cellStyle name="Normal 7 6 3 2 2 7 2" xfId="20700" xr:uid="{00000000-0005-0000-0000-0000BF200000}"/>
    <cellStyle name="Normal 7 6 3 2 2 8" xfId="6124" xr:uid="{00000000-0005-0000-0000-0000B2200000}"/>
    <cellStyle name="Normal 7 6 3 2 2 9" xfId="14204" xr:uid="{00000000-0005-0000-0000-0000B2200000}"/>
    <cellStyle name="Normal 7 6 3 2 3" xfId="1594" xr:uid="{00000000-0005-0000-0000-0000CF140000}"/>
    <cellStyle name="Normal 7 6 3 2 3 2" xfId="3243" xr:uid="{00000000-0005-0000-0000-0000D0140000}"/>
    <cellStyle name="Normal 7 6 3 2 3 2 2" xfId="9702" xr:uid="{00000000-0005-0000-0000-0000C1200000}"/>
    <cellStyle name="Normal 7 6 3 2 3 2 3" xfId="17780" xr:uid="{00000000-0005-0000-0000-0000C1200000}"/>
    <cellStyle name="Normal 7 6 3 2 3 3" xfId="4906" xr:uid="{00000000-0005-0000-0000-0000D1140000}"/>
    <cellStyle name="Normal 7 6 3 2 3 3 2" xfId="11293" xr:uid="{00000000-0005-0000-0000-0000C2200000}"/>
    <cellStyle name="Normal 7 6 3 2 3 3 3" xfId="19371" xr:uid="{00000000-0005-0000-0000-0000C2200000}"/>
    <cellStyle name="Normal 7 6 3 2 3 4" xfId="8107" xr:uid="{00000000-0005-0000-0000-0000C3200000}"/>
    <cellStyle name="Normal 7 6 3 2 3 4 2" xfId="16185" xr:uid="{00000000-0005-0000-0000-0000C3200000}"/>
    <cellStyle name="Normal 7 6 3 2 3 5" xfId="13417" xr:uid="{00000000-0005-0000-0000-0000C4200000}"/>
    <cellStyle name="Normal 7 6 3 2 3 5 2" xfId="21454" xr:uid="{00000000-0005-0000-0000-0000C4200000}"/>
    <cellStyle name="Normal 7 6 3 2 3 6" xfId="6497" xr:uid="{00000000-0005-0000-0000-0000C0200000}"/>
    <cellStyle name="Normal 7 6 3 2 3 7" xfId="14577" xr:uid="{00000000-0005-0000-0000-0000C0200000}"/>
    <cellStyle name="Normal 7 6 3 2 4" xfId="2120" xr:uid="{00000000-0005-0000-0000-0000D2140000}"/>
    <cellStyle name="Normal 7 6 3 2 4 2" xfId="3770" xr:uid="{00000000-0005-0000-0000-0000D3140000}"/>
    <cellStyle name="Normal 7 6 3 2 4 2 2" xfId="10229" xr:uid="{00000000-0005-0000-0000-0000C6200000}"/>
    <cellStyle name="Normal 7 6 3 2 4 2 3" xfId="18307" xr:uid="{00000000-0005-0000-0000-0000C6200000}"/>
    <cellStyle name="Normal 7 6 3 2 4 3" xfId="5433" xr:uid="{00000000-0005-0000-0000-0000D4140000}"/>
    <cellStyle name="Normal 7 6 3 2 4 3 2" xfId="11820" xr:uid="{00000000-0005-0000-0000-0000C7200000}"/>
    <cellStyle name="Normal 7 6 3 2 4 3 3" xfId="19898" xr:uid="{00000000-0005-0000-0000-0000C7200000}"/>
    <cellStyle name="Normal 7 6 3 2 4 4" xfId="8634" xr:uid="{00000000-0005-0000-0000-0000C8200000}"/>
    <cellStyle name="Normal 7 6 3 2 4 4 2" xfId="16712" xr:uid="{00000000-0005-0000-0000-0000C8200000}"/>
    <cellStyle name="Normal 7 6 3 2 4 5" xfId="13415" xr:uid="{00000000-0005-0000-0000-0000C9200000}"/>
    <cellStyle name="Normal 7 6 3 2 4 5 2" xfId="21452" xr:uid="{00000000-0005-0000-0000-0000C9200000}"/>
    <cellStyle name="Normal 7 6 3 2 4 6" xfId="7024" xr:uid="{00000000-0005-0000-0000-0000C5200000}"/>
    <cellStyle name="Normal 7 6 3 2 4 7" xfId="15104" xr:uid="{00000000-0005-0000-0000-0000C5200000}"/>
    <cellStyle name="Normal 7 6 3 2 5" xfId="2683" xr:uid="{00000000-0005-0000-0000-0000D5140000}"/>
    <cellStyle name="Normal 7 6 3 2 5 2" xfId="9175" xr:uid="{00000000-0005-0000-0000-0000CA200000}"/>
    <cellStyle name="Normal 7 6 3 2 5 3" xfId="17253" xr:uid="{00000000-0005-0000-0000-0000CA200000}"/>
    <cellStyle name="Normal 7 6 3 2 6" xfId="4379" xr:uid="{00000000-0005-0000-0000-0000D6140000}"/>
    <cellStyle name="Normal 7 6 3 2 6 2" xfId="10766" xr:uid="{00000000-0005-0000-0000-0000CB200000}"/>
    <cellStyle name="Normal 7 6 3 2 6 3" xfId="18844" xr:uid="{00000000-0005-0000-0000-0000CB200000}"/>
    <cellStyle name="Normal 7 6 3 2 7" xfId="7580" xr:uid="{00000000-0005-0000-0000-0000CC200000}"/>
    <cellStyle name="Normal 7 6 3 2 7 2" xfId="15658" xr:uid="{00000000-0005-0000-0000-0000CC200000}"/>
    <cellStyle name="Normal 7 6 3 2 8" xfId="12369" xr:uid="{00000000-0005-0000-0000-0000CD200000}"/>
    <cellStyle name="Normal 7 6 3 2 8 2" xfId="20441" xr:uid="{00000000-0005-0000-0000-0000CD200000}"/>
    <cellStyle name="Normal 7 6 3 2 9" xfId="13759" xr:uid="{00000000-0005-0000-0000-0000CE200000}"/>
    <cellStyle name="Normal 7 6 3 2 9 2" xfId="21756" xr:uid="{00000000-0005-0000-0000-0000CE200000}"/>
    <cellStyle name="Normal 7 6 3 3" xfId="849" xr:uid="{00000000-0005-0000-0000-000051030000}"/>
    <cellStyle name="Normal 7 6 3 3 2" xfId="850" xr:uid="{00000000-0005-0000-0000-000052030000}"/>
    <cellStyle name="Normal 7 6 3 3 2 2" xfId="2993" xr:uid="{00000000-0005-0000-0000-0000D9140000}"/>
    <cellStyle name="Normal 7 6 3 3 2 2 2" xfId="4062" xr:uid="{00000000-0005-0000-0000-0000DA140000}"/>
    <cellStyle name="Normal 7 6 3 3 2 2 3" xfId="13419" xr:uid="{00000000-0005-0000-0000-0000D3200000}"/>
    <cellStyle name="Normal 7 6 3 3 2 2 3 2" xfId="21456" xr:uid="{00000000-0005-0000-0000-0000D3200000}"/>
    <cellStyle name="Normal 7 6 3 3 2 3" xfId="2684" xr:uid="{00000000-0005-0000-0000-0000DB140000}"/>
    <cellStyle name="Normal 7 6 3 3 2 3 2" xfId="13503" xr:uid="{00000000-0005-0000-0000-0000D5200000}"/>
    <cellStyle name="Normal 7 6 3 3 2 4" xfId="12637" xr:uid="{00000000-0005-0000-0000-0000D6200000}"/>
    <cellStyle name="Normal 7 6 3 3 2 4 2" xfId="20701" xr:uid="{00000000-0005-0000-0000-0000D6200000}"/>
    <cellStyle name="Normal 7 6 3 3 2 5" xfId="1263" xr:uid="{00000000-0005-0000-0000-0000D8140000}"/>
    <cellStyle name="Normal 7 6 3 3 3" xfId="851" xr:uid="{00000000-0005-0000-0000-000053030000}"/>
    <cellStyle name="Normal 7 6 3 3 3 2" xfId="13420" xr:uid="{00000000-0005-0000-0000-0000D8200000}"/>
    <cellStyle name="Normal 7 6 3 3 3 2 2" xfId="21457" xr:uid="{00000000-0005-0000-0000-0000D8200000}"/>
    <cellStyle name="Normal 7 6 3 3 4" xfId="13418" xr:uid="{00000000-0005-0000-0000-0000D9200000}"/>
    <cellStyle name="Normal 7 6 3 3 4 2" xfId="21455" xr:uid="{00000000-0005-0000-0000-0000D9200000}"/>
    <cellStyle name="Normal 7 6 3 3 5" xfId="12404" xr:uid="{00000000-0005-0000-0000-0000DA200000}"/>
    <cellStyle name="Normal 7 6 3 3 5 2" xfId="20475" xr:uid="{00000000-0005-0000-0000-0000DA200000}"/>
    <cellStyle name="Normal 7 6 3 4" xfId="1117" xr:uid="{00000000-0005-0000-0000-0000DD140000}"/>
    <cellStyle name="Normal 7 6 3 4 2" xfId="1775" xr:uid="{00000000-0005-0000-0000-0000DE140000}"/>
    <cellStyle name="Normal 7 6 3 4 2 2" xfId="3425" xr:uid="{00000000-0005-0000-0000-0000DF140000}"/>
    <cellStyle name="Normal 7 6 3 4 2 2 2" xfId="9884" xr:uid="{00000000-0005-0000-0000-0000DD200000}"/>
    <cellStyle name="Normal 7 6 3 4 2 2 3" xfId="17962" xr:uid="{00000000-0005-0000-0000-0000DD200000}"/>
    <cellStyle name="Normal 7 6 3 4 2 3" xfId="5088" xr:uid="{00000000-0005-0000-0000-0000E0140000}"/>
    <cellStyle name="Normal 7 6 3 4 2 3 2" xfId="11475" xr:uid="{00000000-0005-0000-0000-0000DE200000}"/>
    <cellStyle name="Normal 7 6 3 4 2 3 3" xfId="19553" xr:uid="{00000000-0005-0000-0000-0000DE200000}"/>
    <cellStyle name="Normal 7 6 3 4 2 4" xfId="8289" xr:uid="{00000000-0005-0000-0000-0000DF200000}"/>
    <cellStyle name="Normal 7 6 3 4 2 4 2" xfId="16367" xr:uid="{00000000-0005-0000-0000-0000DF200000}"/>
    <cellStyle name="Normal 7 6 3 4 2 5" xfId="13421" xr:uid="{00000000-0005-0000-0000-0000E0200000}"/>
    <cellStyle name="Normal 7 6 3 4 2 5 2" xfId="21458" xr:uid="{00000000-0005-0000-0000-0000E0200000}"/>
    <cellStyle name="Normal 7 6 3 4 2 6" xfId="6679" xr:uid="{00000000-0005-0000-0000-0000DC200000}"/>
    <cellStyle name="Normal 7 6 3 4 2 7" xfId="14759" xr:uid="{00000000-0005-0000-0000-0000DC200000}"/>
    <cellStyle name="Normal 7 6 3 4 3" xfId="2302" xr:uid="{00000000-0005-0000-0000-0000E1140000}"/>
    <cellStyle name="Normal 7 6 3 4 3 2" xfId="3952" xr:uid="{00000000-0005-0000-0000-0000E2140000}"/>
    <cellStyle name="Normal 7 6 3 4 3 2 2" xfId="10411" xr:uid="{00000000-0005-0000-0000-0000E2200000}"/>
    <cellStyle name="Normal 7 6 3 4 3 2 3" xfId="18489" xr:uid="{00000000-0005-0000-0000-0000E2200000}"/>
    <cellStyle name="Normal 7 6 3 4 3 3" xfId="5615" xr:uid="{00000000-0005-0000-0000-0000E3140000}"/>
    <cellStyle name="Normal 7 6 3 4 3 3 2" xfId="12002" xr:uid="{00000000-0005-0000-0000-0000E3200000}"/>
    <cellStyle name="Normal 7 6 3 4 3 3 3" xfId="20080" xr:uid="{00000000-0005-0000-0000-0000E3200000}"/>
    <cellStyle name="Normal 7 6 3 4 3 4" xfId="8816" xr:uid="{00000000-0005-0000-0000-0000E4200000}"/>
    <cellStyle name="Normal 7 6 3 4 3 4 2" xfId="16894" xr:uid="{00000000-0005-0000-0000-0000E4200000}"/>
    <cellStyle name="Normal 7 6 3 4 3 5" xfId="7206" xr:uid="{00000000-0005-0000-0000-0000E1200000}"/>
    <cellStyle name="Normal 7 6 3 4 3 6" xfId="15286" xr:uid="{00000000-0005-0000-0000-0000E1200000}"/>
    <cellStyle name="Normal 7 6 3 4 4" xfId="2868" xr:uid="{00000000-0005-0000-0000-0000E4140000}"/>
    <cellStyle name="Normal 7 6 3 4 4 2" xfId="9357" xr:uid="{00000000-0005-0000-0000-0000E5200000}"/>
    <cellStyle name="Normal 7 6 3 4 4 3" xfId="17435" xr:uid="{00000000-0005-0000-0000-0000E5200000}"/>
    <cellStyle name="Normal 7 6 3 4 5" xfId="4561" xr:uid="{00000000-0005-0000-0000-0000E5140000}"/>
    <cellStyle name="Normal 7 6 3 4 5 2" xfId="10948" xr:uid="{00000000-0005-0000-0000-0000E6200000}"/>
    <cellStyle name="Normal 7 6 3 4 5 3" xfId="19026" xr:uid="{00000000-0005-0000-0000-0000E6200000}"/>
    <cellStyle name="Normal 7 6 3 4 6" xfId="7762" xr:uid="{00000000-0005-0000-0000-0000E7200000}"/>
    <cellStyle name="Normal 7 6 3 4 6 2" xfId="15840" xr:uid="{00000000-0005-0000-0000-0000E7200000}"/>
    <cellStyle name="Normal 7 6 3 4 7" xfId="12635" xr:uid="{00000000-0005-0000-0000-0000E8200000}"/>
    <cellStyle name="Normal 7 6 3 4 7 2" xfId="20699" xr:uid="{00000000-0005-0000-0000-0000E8200000}"/>
    <cellStyle name="Normal 7 6 3 4 8" xfId="6152" xr:uid="{00000000-0005-0000-0000-0000DB200000}"/>
    <cellStyle name="Normal 7 6 3 4 9" xfId="14232" xr:uid="{00000000-0005-0000-0000-0000DB200000}"/>
    <cellStyle name="Normal 7 6 3 5" xfId="1503" xr:uid="{00000000-0005-0000-0000-0000E6140000}"/>
    <cellStyle name="Normal 7 6 3 5 2" xfId="3152" xr:uid="{00000000-0005-0000-0000-0000E7140000}"/>
    <cellStyle name="Normal 7 6 3 5 2 2" xfId="9611" xr:uid="{00000000-0005-0000-0000-0000EA200000}"/>
    <cellStyle name="Normal 7 6 3 5 2 3" xfId="17689" xr:uid="{00000000-0005-0000-0000-0000EA200000}"/>
    <cellStyle name="Normal 7 6 3 5 3" xfId="4815" xr:uid="{00000000-0005-0000-0000-0000E8140000}"/>
    <cellStyle name="Normal 7 6 3 5 3 2" xfId="11202" xr:uid="{00000000-0005-0000-0000-0000EB200000}"/>
    <cellStyle name="Normal 7 6 3 5 3 3" xfId="19280" xr:uid="{00000000-0005-0000-0000-0000EB200000}"/>
    <cellStyle name="Normal 7 6 3 5 4" xfId="8016" xr:uid="{00000000-0005-0000-0000-0000EC200000}"/>
    <cellStyle name="Normal 7 6 3 5 4 2" xfId="16094" xr:uid="{00000000-0005-0000-0000-0000EC200000}"/>
    <cellStyle name="Normal 7 6 3 5 5" xfId="13422" xr:uid="{00000000-0005-0000-0000-0000ED200000}"/>
    <cellStyle name="Normal 7 6 3 5 5 2" xfId="21459" xr:uid="{00000000-0005-0000-0000-0000ED200000}"/>
    <cellStyle name="Normal 7 6 3 5 6" xfId="6406" xr:uid="{00000000-0005-0000-0000-0000E9200000}"/>
    <cellStyle name="Normal 7 6 3 5 7" xfId="14486" xr:uid="{00000000-0005-0000-0000-0000E9200000}"/>
    <cellStyle name="Normal 7 6 3 6" xfId="2029" xr:uid="{00000000-0005-0000-0000-0000E9140000}"/>
    <cellStyle name="Normal 7 6 3 6 2" xfId="3679" xr:uid="{00000000-0005-0000-0000-0000EA140000}"/>
    <cellStyle name="Normal 7 6 3 6 2 2" xfId="10138" xr:uid="{00000000-0005-0000-0000-0000EF200000}"/>
    <cellStyle name="Normal 7 6 3 6 2 3" xfId="18216" xr:uid="{00000000-0005-0000-0000-0000EF200000}"/>
    <cellStyle name="Normal 7 6 3 6 3" xfId="5342" xr:uid="{00000000-0005-0000-0000-0000EB140000}"/>
    <cellStyle name="Normal 7 6 3 6 3 2" xfId="11729" xr:uid="{00000000-0005-0000-0000-0000F0200000}"/>
    <cellStyle name="Normal 7 6 3 6 3 3" xfId="19807" xr:uid="{00000000-0005-0000-0000-0000F0200000}"/>
    <cellStyle name="Normal 7 6 3 6 4" xfId="8543" xr:uid="{00000000-0005-0000-0000-0000F1200000}"/>
    <cellStyle name="Normal 7 6 3 6 4 2" xfId="16621" xr:uid="{00000000-0005-0000-0000-0000F1200000}"/>
    <cellStyle name="Normal 7 6 3 6 5" xfId="12834" xr:uid="{00000000-0005-0000-0000-0000F2200000}"/>
    <cellStyle name="Normal 7 6 3 6 5 2" xfId="20872" xr:uid="{00000000-0005-0000-0000-0000F2200000}"/>
    <cellStyle name="Normal 7 6 3 6 6" xfId="6933" xr:uid="{00000000-0005-0000-0000-0000EE200000}"/>
    <cellStyle name="Normal 7 6 3 6 7" xfId="15013" xr:uid="{00000000-0005-0000-0000-0000EE200000}"/>
    <cellStyle name="Normal 7 6 3 7" xfId="2682" xr:uid="{00000000-0005-0000-0000-0000EC140000}"/>
    <cellStyle name="Normal 7 6 3 7 2" xfId="9174" xr:uid="{00000000-0005-0000-0000-0000F3200000}"/>
    <cellStyle name="Normal 7 6 3 7 3" xfId="17252" xr:uid="{00000000-0005-0000-0000-0000F3200000}"/>
    <cellStyle name="Normal 7 6 3 8" xfId="943" xr:uid="{00000000-0005-0000-0000-0000ED140000}"/>
    <cellStyle name="Normal 7 6 3 8 2" xfId="7489" xr:uid="{00000000-0005-0000-0000-0000F4200000}"/>
    <cellStyle name="Normal 7 6 3 8 3" xfId="15567" xr:uid="{00000000-0005-0000-0000-0000F4200000}"/>
    <cellStyle name="Normal 7 6 3 9" xfId="4288" xr:uid="{00000000-0005-0000-0000-0000EE140000}"/>
    <cellStyle name="Normal 7 6 3 9 2" xfId="10675" xr:uid="{00000000-0005-0000-0000-0000F5200000}"/>
    <cellStyle name="Normal 7 6 3 9 3" xfId="18753" xr:uid="{00000000-0005-0000-0000-0000F5200000}"/>
    <cellStyle name="Normal 7 6 4" xfId="852" xr:uid="{00000000-0005-0000-0000-000054030000}"/>
    <cellStyle name="Normal 7 6 4 10" xfId="13760" xr:uid="{00000000-0005-0000-0000-0000F7200000}"/>
    <cellStyle name="Normal 7 6 4 10 2" xfId="21757" xr:uid="{00000000-0005-0000-0000-0000F7200000}"/>
    <cellStyle name="Normal 7 6 4 11" xfId="5880" xr:uid="{00000000-0005-0000-0000-0000F6200000}"/>
    <cellStyle name="Normal 7 6 4 12" xfId="13960" xr:uid="{00000000-0005-0000-0000-0000F6200000}"/>
    <cellStyle name="Normal 7 6 4 2" xfId="853" xr:uid="{00000000-0005-0000-0000-000055030000}"/>
    <cellStyle name="Normal 7 6 4 2 10" xfId="5951" xr:uid="{00000000-0005-0000-0000-0000F8200000}"/>
    <cellStyle name="Normal 7 6 4 2 11" xfId="14031" xr:uid="{00000000-0005-0000-0000-0000F8200000}"/>
    <cellStyle name="Normal 7 6 4 2 2" xfId="1206" xr:uid="{00000000-0005-0000-0000-0000F1140000}"/>
    <cellStyle name="Normal 7 6 4 2 2 2" xfId="1864" xr:uid="{00000000-0005-0000-0000-0000F2140000}"/>
    <cellStyle name="Normal 7 6 4 2 2 2 2" xfId="3514" xr:uid="{00000000-0005-0000-0000-0000F3140000}"/>
    <cellStyle name="Normal 7 6 4 2 2 2 2 2" xfId="9973" xr:uid="{00000000-0005-0000-0000-0000FB200000}"/>
    <cellStyle name="Normal 7 6 4 2 2 2 2 3" xfId="18051" xr:uid="{00000000-0005-0000-0000-0000FB200000}"/>
    <cellStyle name="Normal 7 6 4 2 2 2 3" xfId="5177" xr:uid="{00000000-0005-0000-0000-0000F4140000}"/>
    <cellStyle name="Normal 7 6 4 2 2 2 3 2" xfId="11564" xr:uid="{00000000-0005-0000-0000-0000FC200000}"/>
    <cellStyle name="Normal 7 6 4 2 2 2 3 3" xfId="19642" xr:uid="{00000000-0005-0000-0000-0000FC200000}"/>
    <cellStyle name="Normal 7 6 4 2 2 2 4" xfId="8378" xr:uid="{00000000-0005-0000-0000-0000FD200000}"/>
    <cellStyle name="Normal 7 6 4 2 2 2 4 2" xfId="16456" xr:uid="{00000000-0005-0000-0000-0000FD200000}"/>
    <cellStyle name="Normal 7 6 4 2 2 2 5" xfId="13424" xr:uid="{00000000-0005-0000-0000-0000FE200000}"/>
    <cellStyle name="Normal 7 6 4 2 2 2 5 2" xfId="21461" xr:uid="{00000000-0005-0000-0000-0000FE200000}"/>
    <cellStyle name="Normal 7 6 4 2 2 2 6" xfId="6768" xr:uid="{00000000-0005-0000-0000-0000FA200000}"/>
    <cellStyle name="Normal 7 6 4 2 2 2 7" xfId="14848" xr:uid="{00000000-0005-0000-0000-0000FA200000}"/>
    <cellStyle name="Normal 7 6 4 2 2 3" xfId="2391" xr:uid="{00000000-0005-0000-0000-0000F5140000}"/>
    <cellStyle name="Normal 7 6 4 2 2 3 2" xfId="4041" xr:uid="{00000000-0005-0000-0000-0000F6140000}"/>
    <cellStyle name="Normal 7 6 4 2 2 3 2 2" xfId="10500" xr:uid="{00000000-0005-0000-0000-000000210000}"/>
    <cellStyle name="Normal 7 6 4 2 2 3 2 3" xfId="18578" xr:uid="{00000000-0005-0000-0000-000000210000}"/>
    <cellStyle name="Normal 7 6 4 2 2 3 3" xfId="5704" xr:uid="{00000000-0005-0000-0000-0000F7140000}"/>
    <cellStyle name="Normal 7 6 4 2 2 3 3 2" xfId="12091" xr:uid="{00000000-0005-0000-0000-000001210000}"/>
    <cellStyle name="Normal 7 6 4 2 2 3 3 3" xfId="20169" xr:uid="{00000000-0005-0000-0000-000001210000}"/>
    <cellStyle name="Normal 7 6 4 2 2 3 4" xfId="8905" xr:uid="{00000000-0005-0000-0000-000002210000}"/>
    <cellStyle name="Normal 7 6 4 2 2 3 4 2" xfId="16983" xr:uid="{00000000-0005-0000-0000-000002210000}"/>
    <cellStyle name="Normal 7 6 4 2 2 3 5" xfId="7295" xr:uid="{00000000-0005-0000-0000-0000FF200000}"/>
    <cellStyle name="Normal 7 6 4 2 2 3 6" xfId="15375" xr:uid="{00000000-0005-0000-0000-0000FF200000}"/>
    <cellStyle name="Normal 7 6 4 2 2 4" xfId="2957" xr:uid="{00000000-0005-0000-0000-0000F8140000}"/>
    <cellStyle name="Normal 7 6 4 2 2 4 2" xfId="9446" xr:uid="{00000000-0005-0000-0000-000003210000}"/>
    <cellStyle name="Normal 7 6 4 2 2 4 3" xfId="17524" xr:uid="{00000000-0005-0000-0000-000003210000}"/>
    <cellStyle name="Normal 7 6 4 2 2 5" xfId="4650" xr:uid="{00000000-0005-0000-0000-0000F9140000}"/>
    <cellStyle name="Normal 7 6 4 2 2 5 2" xfId="11037" xr:uid="{00000000-0005-0000-0000-000004210000}"/>
    <cellStyle name="Normal 7 6 4 2 2 5 3" xfId="19115" xr:uid="{00000000-0005-0000-0000-000004210000}"/>
    <cellStyle name="Normal 7 6 4 2 2 6" xfId="7851" xr:uid="{00000000-0005-0000-0000-000005210000}"/>
    <cellStyle name="Normal 7 6 4 2 2 6 2" xfId="15929" xr:uid="{00000000-0005-0000-0000-000005210000}"/>
    <cellStyle name="Normal 7 6 4 2 2 7" xfId="12639" xr:uid="{00000000-0005-0000-0000-000006210000}"/>
    <cellStyle name="Normal 7 6 4 2 2 7 2" xfId="20703" xr:uid="{00000000-0005-0000-0000-000006210000}"/>
    <cellStyle name="Normal 7 6 4 2 2 8" xfId="6241" xr:uid="{00000000-0005-0000-0000-0000F9200000}"/>
    <cellStyle name="Normal 7 6 4 2 2 9" xfId="14321" xr:uid="{00000000-0005-0000-0000-0000F9200000}"/>
    <cellStyle name="Normal 7 6 4 2 3" xfId="1575" xr:uid="{00000000-0005-0000-0000-0000FA140000}"/>
    <cellStyle name="Normal 7 6 4 2 3 2" xfId="3224" xr:uid="{00000000-0005-0000-0000-0000FB140000}"/>
    <cellStyle name="Normal 7 6 4 2 3 2 2" xfId="9683" xr:uid="{00000000-0005-0000-0000-000008210000}"/>
    <cellStyle name="Normal 7 6 4 2 3 2 3" xfId="17761" xr:uid="{00000000-0005-0000-0000-000008210000}"/>
    <cellStyle name="Normal 7 6 4 2 3 3" xfId="4887" xr:uid="{00000000-0005-0000-0000-0000FC140000}"/>
    <cellStyle name="Normal 7 6 4 2 3 3 2" xfId="11274" xr:uid="{00000000-0005-0000-0000-000009210000}"/>
    <cellStyle name="Normal 7 6 4 2 3 3 3" xfId="19352" xr:uid="{00000000-0005-0000-0000-000009210000}"/>
    <cellStyle name="Normal 7 6 4 2 3 4" xfId="8088" xr:uid="{00000000-0005-0000-0000-00000A210000}"/>
    <cellStyle name="Normal 7 6 4 2 3 4 2" xfId="16166" xr:uid="{00000000-0005-0000-0000-00000A210000}"/>
    <cellStyle name="Normal 7 6 4 2 3 5" xfId="13425" xr:uid="{00000000-0005-0000-0000-00000B210000}"/>
    <cellStyle name="Normal 7 6 4 2 3 5 2" xfId="21462" xr:uid="{00000000-0005-0000-0000-00000B210000}"/>
    <cellStyle name="Normal 7 6 4 2 3 6" xfId="6478" xr:uid="{00000000-0005-0000-0000-000007210000}"/>
    <cellStyle name="Normal 7 6 4 2 3 7" xfId="14558" xr:uid="{00000000-0005-0000-0000-000007210000}"/>
    <cellStyle name="Normal 7 6 4 2 4" xfId="2101" xr:uid="{00000000-0005-0000-0000-0000FD140000}"/>
    <cellStyle name="Normal 7 6 4 2 4 2" xfId="3751" xr:uid="{00000000-0005-0000-0000-0000FE140000}"/>
    <cellStyle name="Normal 7 6 4 2 4 2 2" xfId="10210" xr:uid="{00000000-0005-0000-0000-00000D210000}"/>
    <cellStyle name="Normal 7 6 4 2 4 2 3" xfId="18288" xr:uid="{00000000-0005-0000-0000-00000D210000}"/>
    <cellStyle name="Normal 7 6 4 2 4 3" xfId="5414" xr:uid="{00000000-0005-0000-0000-0000FF140000}"/>
    <cellStyle name="Normal 7 6 4 2 4 3 2" xfId="11801" xr:uid="{00000000-0005-0000-0000-00000E210000}"/>
    <cellStyle name="Normal 7 6 4 2 4 3 3" xfId="19879" xr:uid="{00000000-0005-0000-0000-00000E210000}"/>
    <cellStyle name="Normal 7 6 4 2 4 4" xfId="8615" xr:uid="{00000000-0005-0000-0000-00000F210000}"/>
    <cellStyle name="Normal 7 6 4 2 4 4 2" xfId="16693" xr:uid="{00000000-0005-0000-0000-00000F210000}"/>
    <cellStyle name="Normal 7 6 4 2 4 5" xfId="13423" xr:uid="{00000000-0005-0000-0000-000010210000}"/>
    <cellStyle name="Normal 7 6 4 2 4 5 2" xfId="21460" xr:uid="{00000000-0005-0000-0000-000010210000}"/>
    <cellStyle name="Normal 7 6 4 2 4 6" xfId="7005" xr:uid="{00000000-0005-0000-0000-00000C210000}"/>
    <cellStyle name="Normal 7 6 4 2 4 7" xfId="15085" xr:uid="{00000000-0005-0000-0000-00000C210000}"/>
    <cellStyle name="Normal 7 6 4 2 5" xfId="2686" xr:uid="{00000000-0005-0000-0000-000000150000}"/>
    <cellStyle name="Normal 7 6 4 2 5 2" xfId="9177" xr:uid="{00000000-0005-0000-0000-000011210000}"/>
    <cellStyle name="Normal 7 6 4 2 5 3" xfId="17255" xr:uid="{00000000-0005-0000-0000-000011210000}"/>
    <cellStyle name="Normal 7 6 4 2 6" xfId="4360" xr:uid="{00000000-0005-0000-0000-000001150000}"/>
    <cellStyle name="Normal 7 6 4 2 6 2" xfId="10747" xr:uid="{00000000-0005-0000-0000-000012210000}"/>
    <cellStyle name="Normal 7 6 4 2 6 3" xfId="18825" xr:uid="{00000000-0005-0000-0000-000012210000}"/>
    <cellStyle name="Normal 7 6 4 2 7" xfId="7561" xr:uid="{00000000-0005-0000-0000-000013210000}"/>
    <cellStyle name="Normal 7 6 4 2 7 2" xfId="15639" xr:uid="{00000000-0005-0000-0000-000013210000}"/>
    <cellStyle name="Normal 7 6 4 2 8" xfId="12371" xr:uid="{00000000-0005-0000-0000-000014210000}"/>
    <cellStyle name="Normal 7 6 4 2 8 2" xfId="20443" xr:uid="{00000000-0005-0000-0000-000014210000}"/>
    <cellStyle name="Normal 7 6 4 2 9" xfId="13761" xr:uid="{00000000-0005-0000-0000-000015210000}"/>
    <cellStyle name="Normal 7 6 4 2 9 2" xfId="21758" xr:uid="{00000000-0005-0000-0000-000015210000}"/>
    <cellStyle name="Normal 7 6 4 3" xfId="1092" xr:uid="{00000000-0005-0000-0000-000002150000}"/>
    <cellStyle name="Normal 7 6 4 3 2" xfId="1748" xr:uid="{00000000-0005-0000-0000-000003150000}"/>
    <cellStyle name="Normal 7 6 4 3 2 2" xfId="3398" xr:uid="{00000000-0005-0000-0000-000004150000}"/>
    <cellStyle name="Normal 7 6 4 3 2 2 2" xfId="9857" xr:uid="{00000000-0005-0000-0000-000018210000}"/>
    <cellStyle name="Normal 7 6 4 3 2 2 3" xfId="17935" xr:uid="{00000000-0005-0000-0000-000018210000}"/>
    <cellStyle name="Normal 7 6 4 3 2 3" xfId="5061" xr:uid="{00000000-0005-0000-0000-000005150000}"/>
    <cellStyle name="Normal 7 6 4 3 2 3 2" xfId="11448" xr:uid="{00000000-0005-0000-0000-000019210000}"/>
    <cellStyle name="Normal 7 6 4 3 2 3 3" xfId="19526" xr:uid="{00000000-0005-0000-0000-000019210000}"/>
    <cellStyle name="Normal 7 6 4 3 2 4" xfId="8262" xr:uid="{00000000-0005-0000-0000-00001A210000}"/>
    <cellStyle name="Normal 7 6 4 3 2 4 2" xfId="16340" xr:uid="{00000000-0005-0000-0000-00001A210000}"/>
    <cellStyle name="Normal 7 6 4 3 2 5" xfId="13426" xr:uid="{00000000-0005-0000-0000-00001B210000}"/>
    <cellStyle name="Normal 7 6 4 3 2 5 2" xfId="21463" xr:uid="{00000000-0005-0000-0000-00001B210000}"/>
    <cellStyle name="Normal 7 6 4 3 2 6" xfId="6652" xr:uid="{00000000-0005-0000-0000-000017210000}"/>
    <cellStyle name="Normal 7 6 4 3 2 7" xfId="14732" xr:uid="{00000000-0005-0000-0000-000017210000}"/>
    <cellStyle name="Normal 7 6 4 3 3" xfId="2275" xr:uid="{00000000-0005-0000-0000-000006150000}"/>
    <cellStyle name="Normal 7 6 4 3 3 2" xfId="3925" xr:uid="{00000000-0005-0000-0000-000007150000}"/>
    <cellStyle name="Normal 7 6 4 3 3 2 2" xfId="10384" xr:uid="{00000000-0005-0000-0000-00001D210000}"/>
    <cellStyle name="Normal 7 6 4 3 3 2 3" xfId="18462" xr:uid="{00000000-0005-0000-0000-00001D210000}"/>
    <cellStyle name="Normal 7 6 4 3 3 3" xfId="5588" xr:uid="{00000000-0005-0000-0000-000008150000}"/>
    <cellStyle name="Normal 7 6 4 3 3 3 2" xfId="11975" xr:uid="{00000000-0005-0000-0000-00001E210000}"/>
    <cellStyle name="Normal 7 6 4 3 3 3 3" xfId="20053" xr:uid="{00000000-0005-0000-0000-00001E210000}"/>
    <cellStyle name="Normal 7 6 4 3 3 4" xfId="8789" xr:uid="{00000000-0005-0000-0000-00001F210000}"/>
    <cellStyle name="Normal 7 6 4 3 3 4 2" xfId="16867" xr:uid="{00000000-0005-0000-0000-00001F210000}"/>
    <cellStyle name="Normal 7 6 4 3 3 5" xfId="7179" xr:uid="{00000000-0005-0000-0000-00001C210000}"/>
    <cellStyle name="Normal 7 6 4 3 3 6" xfId="15259" xr:uid="{00000000-0005-0000-0000-00001C210000}"/>
    <cellStyle name="Normal 7 6 4 3 4" xfId="2843" xr:uid="{00000000-0005-0000-0000-000009150000}"/>
    <cellStyle name="Normal 7 6 4 3 4 2" xfId="9332" xr:uid="{00000000-0005-0000-0000-000020210000}"/>
    <cellStyle name="Normal 7 6 4 3 4 3" xfId="17410" xr:uid="{00000000-0005-0000-0000-000020210000}"/>
    <cellStyle name="Normal 7 6 4 3 5" xfId="4534" xr:uid="{00000000-0005-0000-0000-00000A150000}"/>
    <cellStyle name="Normal 7 6 4 3 5 2" xfId="10921" xr:uid="{00000000-0005-0000-0000-000021210000}"/>
    <cellStyle name="Normal 7 6 4 3 5 3" xfId="18999" xr:uid="{00000000-0005-0000-0000-000021210000}"/>
    <cellStyle name="Normal 7 6 4 3 6" xfId="7735" xr:uid="{00000000-0005-0000-0000-000022210000}"/>
    <cellStyle name="Normal 7 6 4 3 6 2" xfId="15813" xr:uid="{00000000-0005-0000-0000-000022210000}"/>
    <cellStyle name="Normal 7 6 4 3 7" xfId="12638" xr:uid="{00000000-0005-0000-0000-000023210000}"/>
    <cellStyle name="Normal 7 6 4 3 7 2" xfId="20702" xr:uid="{00000000-0005-0000-0000-000023210000}"/>
    <cellStyle name="Normal 7 6 4 3 8" xfId="6125" xr:uid="{00000000-0005-0000-0000-000016210000}"/>
    <cellStyle name="Normal 7 6 4 3 9" xfId="14205" xr:uid="{00000000-0005-0000-0000-000016210000}"/>
    <cellStyle name="Normal 7 6 4 4" xfId="1504" xr:uid="{00000000-0005-0000-0000-00000B150000}"/>
    <cellStyle name="Normal 7 6 4 4 2" xfId="3153" xr:uid="{00000000-0005-0000-0000-00000C150000}"/>
    <cellStyle name="Normal 7 6 4 4 2 2" xfId="9612" xr:uid="{00000000-0005-0000-0000-000025210000}"/>
    <cellStyle name="Normal 7 6 4 4 2 3" xfId="17690" xr:uid="{00000000-0005-0000-0000-000025210000}"/>
    <cellStyle name="Normal 7 6 4 4 3" xfId="4816" xr:uid="{00000000-0005-0000-0000-00000D150000}"/>
    <cellStyle name="Normal 7 6 4 4 3 2" xfId="11203" xr:uid="{00000000-0005-0000-0000-000026210000}"/>
    <cellStyle name="Normal 7 6 4 4 3 3" xfId="19281" xr:uid="{00000000-0005-0000-0000-000026210000}"/>
    <cellStyle name="Normal 7 6 4 4 4" xfId="8017" xr:uid="{00000000-0005-0000-0000-000027210000}"/>
    <cellStyle name="Normal 7 6 4 4 4 2" xfId="16095" xr:uid="{00000000-0005-0000-0000-000027210000}"/>
    <cellStyle name="Normal 7 6 4 4 5" xfId="13427" xr:uid="{00000000-0005-0000-0000-000028210000}"/>
    <cellStyle name="Normal 7 6 4 4 5 2" xfId="21464" xr:uid="{00000000-0005-0000-0000-000028210000}"/>
    <cellStyle name="Normal 7 6 4 4 6" xfId="6407" xr:uid="{00000000-0005-0000-0000-000024210000}"/>
    <cellStyle name="Normal 7 6 4 4 7" xfId="14487" xr:uid="{00000000-0005-0000-0000-000024210000}"/>
    <cellStyle name="Normal 7 6 4 5" xfId="2030" xr:uid="{00000000-0005-0000-0000-00000E150000}"/>
    <cellStyle name="Normal 7 6 4 5 2" xfId="3680" xr:uid="{00000000-0005-0000-0000-00000F150000}"/>
    <cellStyle name="Normal 7 6 4 5 2 2" xfId="10139" xr:uid="{00000000-0005-0000-0000-00002A210000}"/>
    <cellStyle name="Normal 7 6 4 5 2 3" xfId="18217" xr:uid="{00000000-0005-0000-0000-00002A210000}"/>
    <cellStyle name="Normal 7 6 4 5 3" xfId="5343" xr:uid="{00000000-0005-0000-0000-000010150000}"/>
    <cellStyle name="Normal 7 6 4 5 3 2" xfId="11730" xr:uid="{00000000-0005-0000-0000-00002B210000}"/>
    <cellStyle name="Normal 7 6 4 5 3 3" xfId="19808" xr:uid="{00000000-0005-0000-0000-00002B210000}"/>
    <cellStyle name="Normal 7 6 4 5 4" xfId="8544" xr:uid="{00000000-0005-0000-0000-00002C210000}"/>
    <cellStyle name="Normal 7 6 4 5 4 2" xfId="16622" xr:uid="{00000000-0005-0000-0000-00002C210000}"/>
    <cellStyle name="Normal 7 6 4 5 5" xfId="12835" xr:uid="{00000000-0005-0000-0000-00002D210000}"/>
    <cellStyle name="Normal 7 6 4 5 5 2" xfId="20873" xr:uid="{00000000-0005-0000-0000-00002D210000}"/>
    <cellStyle name="Normal 7 6 4 5 6" xfId="6934" xr:uid="{00000000-0005-0000-0000-000029210000}"/>
    <cellStyle name="Normal 7 6 4 5 7" xfId="15014" xr:uid="{00000000-0005-0000-0000-000029210000}"/>
    <cellStyle name="Normal 7 6 4 6" xfId="2685" xr:uid="{00000000-0005-0000-0000-000011150000}"/>
    <cellStyle name="Normal 7 6 4 6 2" xfId="9176" xr:uid="{00000000-0005-0000-0000-00002E210000}"/>
    <cellStyle name="Normal 7 6 4 6 3" xfId="17254" xr:uid="{00000000-0005-0000-0000-00002E210000}"/>
    <cellStyle name="Normal 7 6 4 7" xfId="4289" xr:uid="{00000000-0005-0000-0000-000012150000}"/>
    <cellStyle name="Normal 7 6 4 7 2" xfId="10676" xr:uid="{00000000-0005-0000-0000-00002F210000}"/>
    <cellStyle name="Normal 7 6 4 7 3" xfId="18754" xr:uid="{00000000-0005-0000-0000-00002F210000}"/>
    <cellStyle name="Normal 7 6 4 8" xfId="7490" xr:uid="{00000000-0005-0000-0000-000030210000}"/>
    <cellStyle name="Normal 7 6 4 8 2" xfId="15568" xr:uid="{00000000-0005-0000-0000-000030210000}"/>
    <cellStyle name="Normal 7 6 4 9" xfId="12370" xr:uid="{00000000-0005-0000-0000-000031210000}"/>
    <cellStyle name="Normal 7 6 4 9 2" xfId="20442" xr:uid="{00000000-0005-0000-0000-000031210000}"/>
    <cellStyle name="Normal 7 6 5" xfId="854" xr:uid="{00000000-0005-0000-0000-000056030000}"/>
    <cellStyle name="Normal 7 6 5 10" xfId="13762" xr:uid="{00000000-0005-0000-0000-000033210000}"/>
    <cellStyle name="Normal 7 6 5 10 2" xfId="21759" xr:uid="{00000000-0005-0000-0000-000033210000}"/>
    <cellStyle name="Normal 7 6 5 11" xfId="5881" xr:uid="{00000000-0005-0000-0000-000032210000}"/>
    <cellStyle name="Normal 7 6 5 12" xfId="13961" xr:uid="{00000000-0005-0000-0000-000032210000}"/>
    <cellStyle name="Normal 7 6 5 2" xfId="974" xr:uid="{00000000-0005-0000-0000-000014150000}"/>
    <cellStyle name="Normal 7 6 5 2 10" xfId="14013" xr:uid="{00000000-0005-0000-0000-000034210000}"/>
    <cellStyle name="Normal 7 6 5 2 2" xfId="1207" xr:uid="{00000000-0005-0000-0000-000015150000}"/>
    <cellStyle name="Normal 7 6 5 2 2 2" xfId="1865" xr:uid="{00000000-0005-0000-0000-000016150000}"/>
    <cellStyle name="Normal 7 6 5 2 2 2 2" xfId="3515" xr:uid="{00000000-0005-0000-0000-000017150000}"/>
    <cellStyle name="Normal 7 6 5 2 2 2 2 2" xfId="9974" xr:uid="{00000000-0005-0000-0000-000037210000}"/>
    <cellStyle name="Normal 7 6 5 2 2 2 2 3" xfId="18052" xr:uid="{00000000-0005-0000-0000-000037210000}"/>
    <cellStyle name="Normal 7 6 5 2 2 2 3" xfId="5178" xr:uid="{00000000-0005-0000-0000-000018150000}"/>
    <cellStyle name="Normal 7 6 5 2 2 2 3 2" xfId="11565" xr:uid="{00000000-0005-0000-0000-000038210000}"/>
    <cellStyle name="Normal 7 6 5 2 2 2 3 3" xfId="19643" xr:uid="{00000000-0005-0000-0000-000038210000}"/>
    <cellStyle name="Normal 7 6 5 2 2 2 4" xfId="8379" xr:uid="{00000000-0005-0000-0000-000039210000}"/>
    <cellStyle name="Normal 7 6 5 2 2 2 4 2" xfId="16457" xr:uid="{00000000-0005-0000-0000-000039210000}"/>
    <cellStyle name="Normal 7 6 5 2 2 2 5" xfId="6769" xr:uid="{00000000-0005-0000-0000-000036210000}"/>
    <cellStyle name="Normal 7 6 5 2 2 2 6" xfId="14849" xr:uid="{00000000-0005-0000-0000-000036210000}"/>
    <cellStyle name="Normal 7 6 5 2 2 3" xfId="2392" xr:uid="{00000000-0005-0000-0000-000019150000}"/>
    <cellStyle name="Normal 7 6 5 2 2 3 2" xfId="4042" xr:uid="{00000000-0005-0000-0000-00001A150000}"/>
    <cellStyle name="Normal 7 6 5 2 2 3 2 2" xfId="10501" xr:uid="{00000000-0005-0000-0000-00003B210000}"/>
    <cellStyle name="Normal 7 6 5 2 2 3 2 3" xfId="18579" xr:uid="{00000000-0005-0000-0000-00003B210000}"/>
    <cellStyle name="Normal 7 6 5 2 2 3 3" xfId="5705" xr:uid="{00000000-0005-0000-0000-00001B150000}"/>
    <cellStyle name="Normal 7 6 5 2 2 3 3 2" xfId="12092" xr:uid="{00000000-0005-0000-0000-00003C210000}"/>
    <cellStyle name="Normal 7 6 5 2 2 3 3 3" xfId="20170" xr:uid="{00000000-0005-0000-0000-00003C210000}"/>
    <cellStyle name="Normal 7 6 5 2 2 3 4" xfId="8906" xr:uid="{00000000-0005-0000-0000-00003D210000}"/>
    <cellStyle name="Normal 7 6 5 2 2 3 4 2" xfId="16984" xr:uid="{00000000-0005-0000-0000-00003D210000}"/>
    <cellStyle name="Normal 7 6 5 2 2 3 5" xfId="7296" xr:uid="{00000000-0005-0000-0000-00003A210000}"/>
    <cellStyle name="Normal 7 6 5 2 2 3 6" xfId="15376" xr:uid="{00000000-0005-0000-0000-00003A210000}"/>
    <cellStyle name="Normal 7 6 5 2 2 4" xfId="2958" xr:uid="{00000000-0005-0000-0000-00001C150000}"/>
    <cellStyle name="Normal 7 6 5 2 2 4 2" xfId="9447" xr:uid="{00000000-0005-0000-0000-00003E210000}"/>
    <cellStyle name="Normal 7 6 5 2 2 4 3" xfId="17525" xr:uid="{00000000-0005-0000-0000-00003E210000}"/>
    <cellStyle name="Normal 7 6 5 2 2 5" xfId="4651" xr:uid="{00000000-0005-0000-0000-00001D150000}"/>
    <cellStyle name="Normal 7 6 5 2 2 5 2" xfId="11038" xr:uid="{00000000-0005-0000-0000-00003F210000}"/>
    <cellStyle name="Normal 7 6 5 2 2 5 3" xfId="19116" xr:uid="{00000000-0005-0000-0000-00003F210000}"/>
    <cellStyle name="Normal 7 6 5 2 2 6" xfId="7852" xr:uid="{00000000-0005-0000-0000-000040210000}"/>
    <cellStyle name="Normal 7 6 5 2 2 6 2" xfId="15930" xr:uid="{00000000-0005-0000-0000-000040210000}"/>
    <cellStyle name="Normal 7 6 5 2 2 7" xfId="13428" xr:uid="{00000000-0005-0000-0000-000041210000}"/>
    <cellStyle name="Normal 7 6 5 2 2 7 2" xfId="21465" xr:uid="{00000000-0005-0000-0000-000041210000}"/>
    <cellStyle name="Normal 7 6 5 2 2 8" xfId="6242" xr:uid="{00000000-0005-0000-0000-000035210000}"/>
    <cellStyle name="Normal 7 6 5 2 2 9" xfId="14322" xr:uid="{00000000-0005-0000-0000-000035210000}"/>
    <cellStyle name="Normal 7 6 5 2 3" xfId="1557" xr:uid="{00000000-0005-0000-0000-00001E150000}"/>
    <cellStyle name="Normal 7 6 5 2 3 2" xfId="3206" xr:uid="{00000000-0005-0000-0000-00001F150000}"/>
    <cellStyle name="Normal 7 6 5 2 3 2 2" xfId="9665" xr:uid="{00000000-0005-0000-0000-000043210000}"/>
    <cellStyle name="Normal 7 6 5 2 3 2 3" xfId="17743" xr:uid="{00000000-0005-0000-0000-000043210000}"/>
    <cellStyle name="Normal 7 6 5 2 3 3" xfId="4869" xr:uid="{00000000-0005-0000-0000-000020150000}"/>
    <cellStyle name="Normal 7 6 5 2 3 3 2" xfId="11256" xr:uid="{00000000-0005-0000-0000-000044210000}"/>
    <cellStyle name="Normal 7 6 5 2 3 3 3" xfId="19334" xr:uid="{00000000-0005-0000-0000-000044210000}"/>
    <cellStyle name="Normal 7 6 5 2 3 4" xfId="8070" xr:uid="{00000000-0005-0000-0000-000045210000}"/>
    <cellStyle name="Normal 7 6 5 2 3 4 2" xfId="16148" xr:uid="{00000000-0005-0000-0000-000045210000}"/>
    <cellStyle name="Normal 7 6 5 2 3 5" xfId="6460" xr:uid="{00000000-0005-0000-0000-000042210000}"/>
    <cellStyle name="Normal 7 6 5 2 3 6" xfId="14540" xr:uid="{00000000-0005-0000-0000-000042210000}"/>
    <cellStyle name="Normal 7 6 5 2 4" xfId="2083" xr:uid="{00000000-0005-0000-0000-000021150000}"/>
    <cellStyle name="Normal 7 6 5 2 4 2" xfId="3733" xr:uid="{00000000-0005-0000-0000-000022150000}"/>
    <cellStyle name="Normal 7 6 5 2 4 2 2" xfId="10192" xr:uid="{00000000-0005-0000-0000-000047210000}"/>
    <cellStyle name="Normal 7 6 5 2 4 2 3" xfId="18270" xr:uid="{00000000-0005-0000-0000-000047210000}"/>
    <cellStyle name="Normal 7 6 5 2 4 3" xfId="5396" xr:uid="{00000000-0005-0000-0000-000023150000}"/>
    <cellStyle name="Normal 7 6 5 2 4 3 2" xfId="11783" xr:uid="{00000000-0005-0000-0000-000048210000}"/>
    <cellStyle name="Normal 7 6 5 2 4 3 3" xfId="19861" xr:uid="{00000000-0005-0000-0000-000048210000}"/>
    <cellStyle name="Normal 7 6 5 2 4 4" xfId="8597" xr:uid="{00000000-0005-0000-0000-000049210000}"/>
    <cellStyle name="Normal 7 6 5 2 4 4 2" xfId="16675" xr:uid="{00000000-0005-0000-0000-000049210000}"/>
    <cellStyle name="Normal 7 6 5 2 4 5" xfId="6987" xr:uid="{00000000-0005-0000-0000-000046210000}"/>
    <cellStyle name="Normal 7 6 5 2 4 6" xfId="15067" xr:uid="{00000000-0005-0000-0000-000046210000}"/>
    <cellStyle name="Normal 7 6 5 2 5" xfId="2739" xr:uid="{00000000-0005-0000-0000-000024150000}"/>
    <cellStyle name="Normal 7 6 5 2 5 2" xfId="9228" xr:uid="{00000000-0005-0000-0000-00004A210000}"/>
    <cellStyle name="Normal 7 6 5 2 5 3" xfId="17306" xr:uid="{00000000-0005-0000-0000-00004A210000}"/>
    <cellStyle name="Normal 7 6 5 2 6" xfId="4342" xr:uid="{00000000-0005-0000-0000-000025150000}"/>
    <cellStyle name="Normal 7 6 5 2 6 2" xfId="10729" xr:uid="{00000000-0005-0000-0000-00004B210000}"/>
    <cellStyle name="Normal 7 6 5 2 6 3" xfId="18807" xr:uid="{00000000-0005-0000-0000-00004B210000}"/>
    <cellStyle name="Normal 7 6 5 2 7" xfId="7543" xr:uid="{00000000-0005-0000-0000-00004C210000}"/>
    <cellStyle name="Normal 7 6 5 2 7 2" xfId="15621" xr:uid="{00000000-0005-0000-0000-00004C210000}"/>
    <cellStyle name="Normal 7 6 5 2 8" xfId="12640" xr:uid="{00000000-0005-0000-0000-00004D210000}"/>
    <cellStyle name="Normal 7 6 5 2 8 2" xfId="20704" xr:uid="{00000000-0005-0000-0000-00004D210000}"/>
    <cellStyle name="Normal 7 6 5 2 9" xfId="5933" xr:uid="{00000000-0005-0000-0000-000034210000}"/>
    <cellStyle name="Normal 7 6 5 3" xfId="1093" xr:uid="{00000000-0005-0000-0000-000026150000}"/>
    <cellStyle name="Normal 7 6 5 3 2" xfId="1749" xr:uid="{00000000-0005-0000-0000-000027150000}"/>
    <cellStyle name="Normal 7 6 5 3 2 2" xfId="3399" xr:uid="{00000000-0005-0000-0000-000028150000}"/>
    <cellStyle name="Normal 7 6 5 3 2 2 2" xfId="9858" xr:uid="{00000000-0005-0000-0000-000050210000}"/>
    <cellStyle name="Normal 7 6 5 3 2 2 3" xfId="17936" xr:uid="{00000000-0005-0000-0000-000050210000}"/>
    <cellStyle name="Normal 7 6 5 3 2 3" xfId="5062" xr:uid="{00000000-0005-0000-0000-000029150000}"/>
    <cellStyle name="Normal 7 6 5 3 2 3 2" xfId="11449" xr:uid="{00000000-0005-0000-0000-000051210000}"/>
    <cellStyle name="Normal 7 6 5 3 2 3 3" xfId="19527" xr:uid="{00000000-0005-0000-0000-000051210000}"/>
    <cellStyle name="Normal 7 6 5 3 2 4" xfId="8263" xr:uid="{00000000-0005-0000-0000-000052210000}"/>
    <cellStyle name="Normal 7 6 5 3 2 4 2" xfId="16341" xr:uid="{00000000-0005-0000-0000-000052210000}"/>
    <cellStyle name="Normal 7 6 5 3 2 5" xfId="6653" xr:uid="{00000000-0005-0000-0000-00004F210000}"/>
    <cellStyle name="Normal 7 6 5 3 2 6" xfId="14733" xr:uid="{00000000-0005-0000-0000-00004F210000}"/>
    <cellStyle name="Normal 7 6 5 3 3" xfId="2276" xr:uid="{00000000-0005-0000-0000-00002A150000}"/>
    <cellStyle name="Normal 7 6 5 3 3 2" xfId="3926" xr:uid="{00000000-0005-0000-0000-00002B150000}"/>
    <cellStyle name="Normal 7 6 5 3 3 2 2" xfId="10385" xr:uid="{00000000-0005-0000-0000-000054210000}"/>
    <cellStyle name="Normal 7 6 5 3 3 2 3" xfId="18463" xr:uid="{00000000-0005-0000-0000-000054210000}"/>
    <cellStyle name="Normal 7 6 5 3 3 3" xfId="5589" xr:uid="{00000000-0005-0000-0000-00002C150000}"/>
    <cellStyle name="Normal 7 6 5 3 3 3 2" xfId="11976" xr:uid="{00000000-0005-0000-0000-000055210000}"/>
    <cellStyle name="Normal 7 6 5 3 3 3 3" xfId="20054" xr:uid="{00000000-0005-0000-0000-000055210000}"/>
    <cellStyle name="Normal 7 6 5 3 3 4" xfId="8790" xr:uid="{00000000-0005-0000-0000-000056210000}"/>
    <cellStyle name="Normal 7 6 5 3 3 4 2" xfId="16868" xr:uid="{00000000-0005-0000-0000-000056210000}"/>
    <cellStyle name="Normal 7 6 5 3 3 5" xfId="7180" xr:uid="{00000000-0005-0000-0000-000053210000}"/>
    <cellStyle name="Normal 7 6 5 3 3 6" xfId="15260" xr:uid="{00000000-0005-0000-0000-000053210000}"/>
    <cellStyle name="Normal 7 6 5 3 4" xfId="2844" xr:uid="{00000000-0005-0000-0000-00002D150000}"/>
    <cellStyle name="Normal 7 6 5 3 4 2" xfId="9333" xr:uid="{00000000-0005-0000-0000-000057210000}"/>
    <cellStyle name="Normal 7 6 5 3 4 3" xfId="17411" xr:uid="{00000000-0005-0000-0000-000057210000}"/>
    <cellStyle name="Normal 7 6 5 3 5" xfId="4535" xr:uid="{00000000-0005-0000-0000-00002E150000}"/>
    <cellStyle name="Normal 7 6 5 3 5 2" xfId="10922" xr:uid="{00000000-0005-0000-0000-000058210000}"/>
    <cellStyle name="Normal 7 6 5 3 5 3" xfId="19000" xr:uid="{00000000-0005-0000-0000-000058210000}"/>
    <cellStyle name="Normal 7 6 5 3 6" xfId="7736" xr:uid="{00000000-0005-0000-0000-000059210000}"/>
    <cellStyle name="Normal 7 6 5 3 6 2" xfId="15814" xr:uid="{00000000-0005-0000-0000-000059210000}"/>
    <cellStyle name="Normal 7 6 5 3 7" xfId="13429" xr:uid="{00000000-0005-0000-0000-00005A210000}"/>
    <cellStyle name="Normal 7 6 5 3 7 2" xfId="21466" xr:uid="{00000000-0005-0000-0000-00005A210000}"/>
    <cellStyle name="Normal 7 6 5 3 8" xfId="6126" xr:uid="{00000000-0005-0000-0000-00004E210000}"/>
    <cellStyle name="Normal 7 6 5 3 9" xfId="14206" xr:uid="{00000000-0005-0000-0000-00004E210000}"/>
    <cellStyle name="Normal 7 6 5 4" xfId="1505" xr:uid="{00000000-0005-0000-0000-00002F150000}"/>
    <cellStyle name="Normal 7 6 5 4 2" xfId="3154" xr:uid="{00000000-0005-0000-0000-000030150000}"/>
    <cellStyle name="Normal 7 6 5 4 2 2" xfId="9613" xr:uid="{00000000-0005-0000-0000-00005C210000}"/>
    <cellStyle name="Normal 7 6 5 4 2 3" xfId="17691" xr:uid="{00000000-0005-0000-0000-00005C210000}"/>
    <cellStyle name="Normal 7 6 5 4 3" xfId="4817" xr:uid="{00000000-0005-0000-0000-000031150000}"/>
    <cellStyle name="Normal 7 6 5 4 3 2" xfId="11204" xr:uid="{00000000-0005-0000-0000-00005D210000}"/>
    <cellStyle name="Normal 7 6 5 4 3 3" xfId="19282" xr:uid="{00000000-0005-0000-0000-00005D210000}"/>
    <cellStyle name="Normal 7 6 5 4 4" xfId="8018" xr:uid="{00000000-0005-0000-0000-00005E210000}"/>
    <cellStyle name="Normal 7 6 5 4 4 2" xfId="16096" xr:uid="{00000000-0005-0000-0000-00005E210000}"/>
    <cellStyle name="Normal 7 6 5 4 5" xfId="12836" xr:uid="{00000000-0005-0000-0000-00005F210000}"/>
    <cellStyle name="Normal 7 6 5 4 5 2" xfId="20874" xr:uid="{00000000-0005-0000-0000-00005F210000}"/>
    <cellStyle name="Normal 7 6 5 4 6" xfId="6408" xr:uid="{00000000-0005-0000-0000-00005B210000}"/>
    <cellStyle name="Normal 7 6 5 4 7" xfId="14488" xr:uid="{00000000-0005-0000-0000-00005B210000}"/>
    <cellStyle name="Normal 7 6 5 5" xfId="2031" xr:uid="{00000000-0005-0000-0000-000032150000}"/>
    <cellStyle name="Normal 7 6 5 5 2" xfId="3681" xr:uid="{00000000-0005-0000-0000-000033150000}"/>
    <cellStyle name="Normal 7 6 5 5 2 2" xfId="10140" xr:uid="{00000000-0005-0000-0000-000061210000}"/>
    <cellStyle name="Normal 7 6 5 5 2 3" xfId="18218" xr:uid="{00000000-0005-0000-0000-000061210000}"/>
    <cellStyle name="Normal 7 6 5 5 3" xfId="5344" xr:uid="{00000000-0005-0000-0000-000034150000}"/>
    <cellStyle name="Normal 7 6 5 5 3 2" xfId="11731" xr:uid="{00000000-0005-0000-0000-000062210000}"/>
    <cellStyle name="Normal 7 6 5 5 3 3" xfId="19809" xr:uid="{00000000-0005-0000-0000-000062210000}"/>
    <cellStyle name="Normal 7 6 5 5 4" xfId="8545" xr:uid="{00000000-0005-0000-0000-000063210000}"/>
    <cellStyle name="Normal 7 6 5 5 4 2" xfId="16623" xr:uid="{00000000-0005-0000-0000-000063210000}"/>
    <cellStyle name="Normal 7 6 5 5 5" xfId="6935" xr:uid="{00000000-0005-0000-0000-000060210000}"/>
    <cellStyle name="Normal 7 6 5 5 6" xfId="15015" xr:uid="{00000000-0005-0000-0000-000060210000}"/>
    <cellStyle name="Normal 7 6 5 6" xfId="2687" xr:uid="{00000000-0005-0000-0000-000035150000}"/>
    <cellStyle name="Normal 7 6 5 6 2" xfId="9178" xr:uid="{00000000-0005-0000-0000-000064210000}"/>
    <cellStyle name="Normal 7 6 5 6 3" xfId="17256" xr:uid="{00000000-0005-0000-0000-000064210000}"/>
    <cellStyle name="Normal 7 6 5 7" xfId="4290" xr:uid="{00000000-0005-0000-0000-000036150000}"/>
    <cellStyle name="Normal 7 6 5 7 2" xfId="10677" xr:uid="{00000000-0005-0000-0000-000065210000}"/>
    <cellStyle name="Normal 7 6 5 7 3" xfId="18755" xr:uid="{00000000-0005-0000-0000-000065210000}"/>
    <cellStyle name="Normal 7 6 5 8" xfId="7491" xr:uid="{00000000-0005-0000-0000-000066210000}"/>
    <cellStyle name="Normal 7 6 5 8 2" xfId="15569" xr:uid="{00000000-0005-0000-0000-000066210000}"/>
    <cellStyle name="Normal 7 6 5 9" xfId="12372" xr:uid="{00000000-0005-0000-0000-000067210000}"/>
    <cellStyle name="Normal 7 6 5 9 2" xfId="20444" xr:uid="{00000000-0005-0000-0000-000067210000}"/>
    <cellStyle name="Normal 7 6 6" xfId="855" xr:uid="{00000000-0005-0000-0000-000057030000}"/>
    <cellStyle name="Normal 7 6 6 10" xfId="13763" xr:uid="{00000000-0005-0000-0000-000069210000}"/>
    <cellStyle name="Normal 7 6 6 10 2" xfId="21760" xr:uid="{00000000-0005-0000-0000-000069210000}"/>
    <cellStyle name="Normal 7 6 6 11" xfId="5882" xr:uid="{00000000-0005-0000-0000-000068210000}"/>
    <cellStyle name="Normal 7 6 6 12" xfId="13962" xr:uid="{00000000-0005-0000-0000-000068210000}"/>
    <cellStyle name="Normal 7 6 6 2" xfId="962" xr:uid="{00000000-0005-0000-0000-000038150000}"/>
    <cellStyle name="Normal 7 6 6 2 10" xfId="13995" xr:uid="{00000000-0005-0000-0000-00006A210000}"/>
    <cellStyle name="Normal 7 6 6 2 2" xfId="1208" xr:uid="{00000000-0005-0000-0000-000039150000}"/>
    <cellStyle name="Normal 7 6 6 2 2 2" xfId="1866" xr:uid="{00000000-0005-0000-0000-00003A150000}"/>
    <cellStyle name="Normal 7 6 6 2 2 2 2" xfId="3516" xr:uid="{00000000-0005-0000-0000-00003B150000}"/>
    <cellStyle name="Normal 7 6 6 2 2 2 2 2" xfId="9975" xr:uid="{00000000-0005-0000-0000-00006D210000}"/>
    <cellStyle name="Normal 7 6 6 2 2 2 2 3" xfId="18053" xr:uid="{00000000-0005-0000-0000-00006D210000}"/>
    <cellStyle name="Normal 7 6 6 2 2 2 3" xfId="5179" xr:uid="{00000000-0005-0000-0000-00003C150000}"/>
    <cellStyle name="Normal 7 6 6 2 2 2 3 2" xfId="11566" xr:uid="{00000000-0005-0000-0000-00006E210000}"/>
    <cellStyle name="Normal 7 6 6 2 2 2 3 3" xfId="19644" xr:uid="{00000000-0005-0000-0000-00006E210000}"/>
    <cellStyle name="Normal 7 6 6 2 2 2 4" xfId="8380" xr:uid="{00000000-0005-0000-0000-00006F210000}"/>
    <cellStyle name="Normal 7 6 6 2 2 2 4 2" xfId="16458" xr:uid="{00000000-0005-0000-0000-00006F210000}"/>
    <cellStyle name="Normal 7 6 6 2 2 2 5" xfId="6770" xr:uid="{00000000-0005-0000-0000-00006C210000}"/>
    <cellStyle name="Normal 7 6 6 2 2 2 6" xfId="14850" xr:uid="{00000000-0005-0000-0000-00006C210000}"/>
    <cellStyle name="Normal 7 6 6 2 2 3" xfId="2393" xr:uid="{00000000-0005-0000-0000-00003D150000}"/>
    <cellStyle name="Normal 7 6 6 2 2 3 2" xfId="4043" xr:uid="{00000000-0005-0000-0000-00003E150000}"/>
    <cellStyle name="Normal 7 6 6 2 2 3 2 2" xfId="10502" xr:uid="{00000000-0005-0000-0000-000071210000}"/>
    <cellStyle name="Normal 7 6 6 2 2 3 2 3" xfId="18580" xr:uid="{00000000-0005-0000-0000-000071210000}"/>
    <cellStyle name="Normal 7 6 6 2 2 3 3" xfId="5706" xr:uid="{00000000-0005-0000-0000-00003F150000}"/>
    <cellStyle name="Normal 7 6 6 2 2 3 3 2" xfId="12093" xr:uid="{00000000-0005-0000-0000-000072210000}"/>
    <cellStyle name="Normal 7 6 6 2 2 3 3 3" xfId="20171" xr:uid="{00000000-0005-0000-0000-000072210000}"/>
    <cellStyle name="Normal 7 6 6 2 2 3 4" xfId="8907" xr:uid="{00000000-0005-0000-0000-000073210000}"/>
    <cellStyle name="Normal 7 6 6 2 2 3 4 2" xfId="16985" xr:uid="{00000000-0005-0000-0000-000073210000}"/>
    <cellStyle name="Normal 7 6 6 2 2 3 5" xfId="7297" xr:uid="{00000000-0005-0000-0000-000070210000}"/>
    <cellStyle name="Normal 7 6 6 2 2 3 6" xfId="15377" xr:uid="{00000000-0005-0000-0000-000070210000}"/>
    <cellStyle name="Normal 7 6 6 2 2 4" xfId="2959" xr:uid="{00000000-0005-0000-0000-000040150000}"/>
    <cellStyle name="Normal 7 6 6 2 2 4 2" xfId="9448" xr:uid="{00000000-0005-0000-0000-000074210000}"/>
    <cellStyle name="Normal 7 6 6 2 2 4 3" xfId="17526" xr:uid="{00000000-0005-0000-0000-000074210000}"/>
    <cellStyle name="Normal 7 6 6 2 2 5" xfId="4652" xr:uid="{00000000-0005-0000-0000-000041150000}"/>
    <cellStyle name="Normal 7 6 6 2 2 5 2" xfId="11039" xr:uid="{00000000-0005-0000-0000-000075210000}"/>
    <cellStyle name="Normal 7 6 6 2 2 5 3" xfId="19117" xr:uid="{00000000-0005-0000-0000-000075210000}"/>
    <cellStyle name="Normal 7 6 6 2 2 6" xfId="7853" xr:uid="{00000000-0005-0000-0000-000076210000}"/>
    <cellStyle name="Normal 7 6 6 2 2 6 2" xfId="15931" xr:uid="{00000000-0005-0000-0000-000076210000}"/>
    <cellStyle name="Normal 7 6 6 2 2 7" xfId="13430" xr:uid="{00000000-0005-0000-0000-000077210000}"/>
    <cellStyle name="Normal 7 6 6 2 2 7 2" xfId="21467" xr:uid="{00000000-0005-0000-0000-000077210000}"/>
    <cellStyle name="Normal 7 6 6 2 2 8" xfId="6243" xr:uid="{00000000-0005-0000-0000-00006B210000}"/>
    <cellStyle name="Normal 7 6 6 2 2 9" xfId="14323" xr:uid="{00000000-0005-0000-0000-00006B210000}"/>
    <cellStyle name="Normal 7 6 6 2 3" xfId="1539" xr:uid="{00000000-0005-0000-0000-000042150000}"/>
    <cellStyle name="Normal 7 6 6 2 3 2" xfId="3188" xr:uid="{00000000-0005-0000-0000-000043150000}"/>
    <cellStyle name="Normal 7 6 6 2 3 2 2" xfId="9647" xr:uid="{00000000-0005-0000-0000-000079210000}"/>
    <cellStyle name="Normal 7 6 6 2 3 2 3" xfId="17725" xr:uid="{00000000-0005-0000-0000-000079210000}"/>
    <cellStyle name="Normal 7 6 6 2 3 3" xfId="4851" xr:uid="{00000000-0005-0000-0000-000044150000}"/>
    <cellStyle name="Normal 7 6 6 2 3 3 2" xfId="11238" xr:uid="{00000000-0005-0000-0000-00007A210000}"/>
    <cellStyle name="Normal 7 6 6 2 3 3 3" xfId="19316" xr:uid="{00000000-0005-0000-0000-00007A210000}"/>
    <cellStyle name="Normal 7 6 6 2 3 4" xfId="8052" xr:uid="{00000000-0005-0000-0000-00007B210000}"/>
    <cellStyle name="Normal 7 6 6 2 3 4 2" xfId="16130" xr:uid="{00000000-0005-0000-0000-00007B210000}"/>
    <cellStyle name="Normal 7 6 6 2 3 5" xfId="6442" xr:uid="{00000000-0005-0000-0000-000078210000}"/>
    <cellStyle name="Normal 7 6 6 2 3 6" xfId="14522" xr:uid="{00000000-0005-0000-0000-000078210000}"/>
    <cellStyle name="Normal 7 6 6 2 4" xfId="2065" xr:uid="{00000000-0005-0000-0000-000045150000}"/>
    <cellStyle name="Normal 7 6 6 2 4 2" xfId="3715" xr:uid="{00000000-0005-0000-0000-000046150000}"/>
    <cellStyle name="Normal 7 6 6 2 4 2 2" xfId="10174" xr:uid="{00000000-0005-0000-0000-00007D210000}"/>
    <cellStyle name="Normal 7 6 6 2 4 2 3" xfId="18252" xr:uid="{00000000-0005-0000-0000-00007D210000}"/>
    <cellStyle name="Normal 7 6 6 2 4 3" xfId="5378" xr:uid="{00000000-0005-0000-0000-000047150000}"/>
    <cellStyle name="Normal 7 6 6 2 4 3 2" xfId="11765" xr:uid="{00000000-0005-0000-0000-00007E210000}"/>
    <cellStyle name="Normal 7 6 6 2 4 3 3" xfId="19843" xr:uid="{00000000-0005-0000-0000-00007E210000}"/>
    <cellStyle name="Normal 7 6 6 2 4 4" xfId="8579" xr:uid="{00000000-0005-0000-0000-00007F210000}"/>
    <cellStyle name="Normal 7 6 6 2 4 4 2" xfId="16657" xr:uid="{00000000-0005-0000-0000-00007F210000}"/>
    <cellStyle name="Normal 7 6 6 2 4 5" xfId="6969" xr:uid="{00000000-0005-0000-0000-00007C210000}"/>
    <cellStyle name="Normal 7 6 6 2 4 6" xfId="15049" xr:uid="{00000000-0005-0000-0000-00007C210000}"/>
    <cellStyle name="Normal 7 6 6 2 5" xfId="2727" xr:uid="{00000000-0005-0000-0000-000048150000}"/>
    <cellStyle name="Normal 7 6 6 2 5 2" xfId="9216" xr:uid="{00000000-0005-0000-0000-000080210000}"/>
    <cellStyle name="Normal 7 6 6 2 5 3" xfId="17294" xr:uid="{00000000-0005-0000-0000-000080210000}"/>
    <cellStyle name="Normal 7 6 6 2 6" xfId="4324" xr:uid="{00000000-0005-0000-0000-000049150000}"/>
    <cellStyle name="Normal 7 6 6 2 6 2" xfId="10711" xr:uid="{00000000-0005-0000-0000-000081210000}"/>
    <cellStyle name="Normal 7 6 6 2 6 3" xfId="18789" xr:uid="{00000000-0005-0000-0000-000081210000}"/>
    <cellStyle name="Normal 7 6 6 2 7" xfId="7525" xr:uid="{00000000-0005-0000-0000-000082210000}"/>
    <cellStyle name="Normal 7 6 6 2 7 2" xfId="15603" xr:uid="{00000000-0005-0000-0000-000082210000}"/>
    <cellStyle name="Normal 7 6 6 2 8" xfId="12641" xr:uid="{00000000-0005-0000-0000-000083210000}"/>
    <cellStyle name="Normal 7 6 6 2 8 2" xfId="20705" xr:uid="{00000000-0005-0000-0000-000083210000}"/>
    <cellStyle name="Normal 7 6 6 2 9" xfId="5915" xr:uid="{00000000-0005-0000-0000-00006A210000}"/>
    <cellStyle name="Normal 7 6 6 3" xfId="1094" xr:uid="{00000000-0005-0000-0000-00004A150000}"/>
    <cellStyle name="Normal 7 6 6 3 2" xfId="1750" xr:uid="{00000000-0005-0000-0000-00004B150000}"/>
    <cellStyle name="Normal 7 6 6 3 2 2" xfId="3400" xr:uid="{00000000-0005-0000-0000-00004C150000}"/>
    <cellStyle name="Normal 7 6 6 3 2 2 2" xfId="9859" xr:uid="{00000000-0005-0000-0000-000086210000}"/>
    <cellStyle name="Normal 7 6 6 3 2 2 3" xfId="17937" xr:uid="{00000000-0005-0000-0000-000086210000}"/>
    <cellStyle name="Normal 7 6 6 3 2 3" xfId="5063" xr:uid="{00000000-0005-0000-0000-00004D150000}"/>
    <cellStyle name="Normal 7 6 6 3 2 3 2" xfId="11450" xr:uid="{00000000-0005-0000-0000-000087210000}"/>
    <cellStyle name="Normal 7 6 6 3 2 3 3" xfId="19528" xr:uid="{00000000-0005-0000-0000-000087210000}"/>
    <cellStyle name="Normal 7 6 6 3 2 4" xfId="8264" xr:uid="{00000000-0005-0000-0000-000088210000}"/>
    <cellStyle name="Normal 7 6 6 3 2 4 2" xfId="16342" xr:uid="{00000000-0005-0000-0000-000088210000}"/>
    <cellStyle name="Normal 7 6 6 3 2 5" xfId="6654" xr:uid="{00000000-0005-0000-0000-000085210000}"/>
    <cellStyle name="Normal 7 6 6 3 2 6" xfId="14734" xr:uid="{00000000-0005-0000-0000-000085210000}"/>
    <cellStyle name="Normal 7 6 6 3 3" xfId="2277" xr:uid="{00000000-0005-0000-0000-00004E150000}"/>
    <cellStyle name="Normal 7 6 6 3 3 2" xfId="3927" xr:uid="{00000000-0005-0000-0000-00004F150000}"/>
    <cellStyle name="Normal 7 6 6 3 3 2 2" xfId="10386" xr:uid="{00000000-0005-0000-0000-00008A210000}"/>
    <cellStyle name="Normal 7 6 6 3 3 2 3" xfId="18464" xr:uid="{00000000-0005-0000-0000-00008A210000}"/>
    <cellStyle name="Normal 7 6 6 3 3 3" xfId="5590" xr:uid="{00000000-0005-0000-0000-000050150000}"/>
    <cellStyle name="Normal 7 6 6 3 3 3 2" xfId="11977" xr:uid="{00000000-0005-0000-0000-00008B210000}"/>
    <cellStyle name="Normal 7 6 6 3 3 3 3" xfId="20055" xr:uid="{00000000-0005-0000-0000-00008B210000}"/>
    <cellStyle name="Normal 7 6 6 3 3 4" xfId="8791" xr:uid="{00000000-0005-0000-0000-00008C210000}"/>
    <cellStyle name="Normal 7 6 6 3 3 4 2" xfId="16869" xr:uid="{00000000-0005-0000-0000-00008C210000}"/>
    <cellStyle name="Normal 7 6 6 3 3 5" xfId="7181" xr:uid="{00000000-0005-0000-0000-000089210000}"/>
    <cellStyle name="Normal 7 6 6 3 3 6" xfId="15261" xr:uid="{00000000-0005-0000-0000-000089210000}"/>
    <cellStyle name="Normal 7 6 6 3 4" xfId="2845" xr:uid="{00000000-0005-0000-0000-000051150000}"/>
    <cellStyle name="Normal 7 6 6 3 4 2" xfId="9334" xr:uid="{00000000-0005-0000-0000-00008D210000}"/>
    <cellStyle name="Normal 7 6 6 3 4 3" xfId="17412" xr:uid="{00000000-0005-0000-0000-00008D210000}"/>
    <cellStyle name="Normal 7 6 6 3 5" xfId="4536" xr:uid="{00000000-0005-0000-0000-000052150000}"/>
    <cellStyle name="Normal 7 6 6 3 5 2" xfId="10923" xr:uid="{00000000-0005-0000-0000-00008E210000}"/>
    <cellStyle name="Normal 7 6 6 3 5 3" xfId="19001" xr:uid="{00000000-0005-0000-0000-00008E210000}"/>
    <cellStyle name="Normal 7 6 6 3 6" xfId="7737" xr:uid="{00000000-0005-0000-0000-00008F210000}"/>
    <cellStyle name="Normal 7 6 6 3 6 2" xfId="15815" xr:uid="{00000000-0005-0000-0000-00008F210000}"/>
    <cellStyle name="Normal 7 6 6 3 7" xfId="13431" xr:uid="{00000000-0005-0000-0000-000090210000}"/>
    <cellStyle name="Normal 7 6 6 3 7 2" xfId="21468" xr:uid="{00000000-0005-0000-0000-000090210000}"/>
    <cellStyle name="Normal 7 6 6 3 8" xfId="6127" xr:uid="{00000000-0005-0000-0000-000084210000}"/>
    <cellStyle name="Normal 7 6 6 3 9" xfId="14207" xr:uid="{00000000-0005-0000-0000-000084210000}"/>
    <cellStyle name="Normal 7 6 6 4" xfId="1506" xr:uid="{00000000-0005-0000-0000-000053150000}"/>
    <cellStyle name="Normal 7 6 6 4 2" xfId="3155" xr:uid="{00000000-0005-0000-0000-000054150000}"/>
    <cellStyle name="Normal 7 6 6 4 2 2" xfId="9614" xr:uid="{00000000-0005-0000-0000-000092210000}"/>
    <cellStyle name="Normal 7 6 6 4 2 3" xfId="17692" xr:uid="{00000000-0005-0000-0000-000092210000}"/>
    <cellStyle name="Normal 7 6 6 4 3" xfId="4818" xr:uid="{00000000-0005-0000-0000-000055150000}"/>
    <cellStyle name="Normal 7 6 6 4 3 2" xfId="11205" xr:uid="{00000000-0005-0000-0000-000093210000}"/>
    <cellStyle name="Normal 7 6 6 4 3 3" xfId="19283" xr:uid="{00000000-0005-0000-0000-000093210000}"/>
    <cellStyle name="Normal 7 6 6 4 4" xfId="8019" xr:uid="{00000000-0005-0000-0000-000094210000}"/>
    <cellStyle name="Normal 7 6 6 4 4 2" xfId="16097" xr:uid="{00000000-0005-0000-0000-000094210000}"/>
    <cellStyle name="Normal 7 6 6 4 5" xfId="12837" xr:uid="{00000000-0005-0000-0000-000095210000}"/>
    <cellStyle name="Normal 7 6 6 4 5 2" xfId="20875" xr:uid="{00000000-0005-0000-0000-000095210000}"/>
    <cellStyle name="Normal 7 6 6 4 6" xfId="6409" xr:uid="{00000000-0005-0000-0000-000091210000}"/>
    <cellStyle name="Normal 7 6 6 4 7" xfId="14489" xr:uid="{00000000-0005-0000-0000-000091210000}"/>
    <cellStyle name="Normal 7 6 6 5" xfId="2032" xr:uid="{00000000-0005-0000-0000-000056150000}"/>
    <cellStyle name="Normal 7 6 6 5 2" xfId="3682" xr:uid="{00000000-0005-0000-0000-000057150000}"/>
    <cellStyle name="Normal 7 6 6 5 2 2" xfId="10141" xr:uid="{00000000-0005-0000-0000-000097210000}"/>
    <cellStyle name="Normal 7 6 6 5 2 3" xfId="18219" xr:uid="{00000000-0005-0000-0000-000097210000}"/>
    <cellStyle name="Normal 7 6 6 5 3" xfId="5345" xr:uid="{00000000-0005-0000-0000-000058150000}"/>
    <cellStyle name="Normal 7 6 6 5 3 2" xfId="11732" xr:uid="{00000000-0005-0000-0000-000098210000}"/>
    <cellStyle name="Normal 7 6 6 5 3 3" xfId="19810" xr:uid="{00000000-0005-0000-0000-000098210000}"/>
    <cellStyle name="Normal 7 6 6 5 4" xfId="8546" xr:uid="{00000000-0005-0000-0000-000099210000}"/>
    <cellStyle name="Normal 7 6 6 5 4 2" xfId="16624" xr:uid="{00000000-0005-0000-0000-000099210000}"/>
    <cellStyle name="Normal 7 6 6 5 5" xfId="6936" xr:uid="{00000000-0005-0000-0000-000096210000}"/>
    <cellStyle name="Normal 7 6 6 5 6" xfId="15016" xr:uid="{00000000-0005-0000-0000-000096210000}"/>
    <cellStyle name="Normal 7 6 6 6" xfId="2688" xr:uid="{00000000-0005-0000-0000-000059150000}"/>
    <cellStyle name="Normal 7 6 6 6 2" xfId="9179" xr:uid="{00000000-0005-0000-0000-00009A210000}"/>
    <cellStyle name="Normal 7 6 6 6 3" xfId="17257" xr:uid="{00000000-0005-0000-0000-00009A210000}"/>
    <cellStyle name="Normal 7 6 6 7" xfId="4291" xr:uid="{00000000-0005-0000-0000-00005A150000}"/>
    <cellStyle name="Normal 7 6 6 7 2" xfId="10678" xr:uid="{00000000-0005-0000-0000-00009B210000}"/>
    <cellStyle name="Normal 7 6 6 7 3" xfId="18756" xr:uid="{00000000-0005-0000-0000-00009B210000}"/>
    <cellStyle name="Normal 7 6 6 8" xfId="7492" xr:uid="{00000000-0005-0000-0000-00009C210000}"/>
    <cellStyle name="Normal 7 6 6 8 2" xfId="15570" xr:uid="{00000000-0005-0000-0000-00009C210000}"/>
    <cellStyle name="Normal 7 6 6 9" xfId="12373" xr:uid="{00000000-0005-0000-0000-00009D210000}"/>
    <cellStyle name="Normal 7 6 6 9 2" xfId="20445" xr:uid="{00000000-0005-0000-0000-00009D210000}"/>
    <cellStyle name="Normal 7 6 7" xfId="856" xr:uid="{00000000-0005-0000-0000-000058030000}"/>
    <cellStyle name="Normal 7 6 7 10" xfId="5883" xr:uid="{00000000-0005-0000-0000-00009E210000}"/>
    <cellStyle name="Normal 7 6 7 11" xfId="13963" xr:uid="{00000000-0005-0000-0000-00009E210000}"/>
    <cellStyle name="Normal 7 6 7 2" xfId="1095" xr:uid="{00000000-0005-0000-0000-00005C150000}"/>
    <cellStyle name="Normal 7 6 7 2 2" xfId="1751" xr:uid="{00000000-0005-0000-0000-00005D150000}"/>
    <cellStyle name="Normal 7 6 7 2 2 2" xfId="3401" xr:uid="{00000000-0005-0000-0000-00005E150000}"/>
    <cellStyle name="Normal 7 6 7 2 2 2 2" xfId="9860" xr:uid="{00000000-0005-0000-0000-0000A1210000}"/>
    <cellStyle name="Normal 7 6 7 2 2 2 3" xfId="17938" xr:uid="{00000000-0005-0000-0000-0000A1210000}"/>
    <cellStyle name="Normal 7 6 7 2 2 3" xfId="5064" xr:uid="{00000000-0005-0000-0000-00005F150000}"/>
    <cellStyle name="Normal 7 6 7 2 2 3 2" xfId="11451" xr:uid="{00000000-0005-0000-0000-0000A2210000}"/>
    <cellStyle name="Normal 7 6 7 2 2 3 3" xfId="19529" xr:uid="{00000000-0005-0000-0000-0000A2210000}"/>
    <cellStyle name="Normal 7 6 7 2 2 4" xfId="8265" xr:uid="{00000000-0005-0000-0000-0000A3210000}"/>
    <cellStyle name="Normal 7 6 7 2 2 4 2" xfId="16343" xr:uid="{00000000-0005-0000-0000-0000A3210000}"/>
    <cellStyle name="Normal 7 6 7 2 2 5" xfId="6655" xr:uid="{00000000-0005-0000-0000-0000A0210000}"/>
    <cellStyle name="Normal 7 6 7 2 2 6" xfId="14735" xr:uid="{00000000-0005-0000-0000-0000A0210000}"/>
    <cellStyle name="Normal 7 6 7 2 3" xfId="2278" xr:uid="{00000000-0005-0000-0000-000060150000}"/>
    <cellStyle name="Normal 7 6 7 2 3 2" xfId="3928" xr:uid="{00000000-0005-0000-0000-000061150000}"/>
    <cellStyle name="Normal 7 6 7 2 3 2 2" xfId="10387" xr:uid="{00000000-0005-0000-0000-0000A5210000}"/>
    <cellStyle name="Normal 7 6 7 2 3 2 3" xfId="18465" xr:uid="{00000000-0005-0000-0000-0000A5210000}"/>
    <cellStyle name="Normal 7 6 7 2 3 3" xfId="5591" xr:uid="{00000000-0005-0000-0000-000062150000}"/>
    <cellStyle name="Normal 7 6 7 2 3 3 2" xfId="11978" xr:uid="{00000000-0005-0000-0000-0000A6210000}"/>
    <cellStyle name="Normal 7 6 7 2 3 3 3" xfId="20056" xr:uid="{00000000-0005-0000-0000-0000A6210000}"/>
    <cellStyle name="Normal 7 6 7 2 3 4" xfId="8792" xr:uid="{00000000-0005-0000-0000-0000A7210000}"/>
    <cellStyle name="Normal 7 6 7 2 3 4 2" xfId="16870" xr:uid="{00000000-0005-0000-0000-0000A7210000}"/>
    <cellStyle name="Normal 7 6 7 2 3 5" xfId="7182" xr:uid="{00000000-0005-0000-0000-0000A4210000}"/>
    <cellStyle name="Normal 7 6 7 2 3 6" xfId="15262" xr:uid="{00000000-0005-0000-0000-0000A4210000}"/>
    <cellStyle name="Normal 7 6 7 2 4" xfId="2846" xr:uid="{00000000-0005-0000-0000-000063150000}"/>
    <cellStyle name="Normal 7 6 7 2 4 2" xfId="9335" xr:uid="{00000000-0005-0000-0000-0000A8210000}"/>
    <cellStyle name="Normal 7 6 7 2 4 3" xfId="17413" xr:uid="{00000000-0005-0000-0000-0000A8210000}"/>
    <cellStyle name="Normal 7 6 7 2 5" xfId="4537" xr:uid="{00000000-0005-0000-0000-000064150000}"/>
    <cellStyle name="Normal 7 6 7 2 5 2" xfId="10924" xr:uid="{00000000-0005-0000-0000-0000A9210000}"/>
    <cellStyle name="Normal 7 6 7 2 5 3" xfId="19002" xr:uid="{00000000-0005-0000-0000-0000A9210000}"/>
    <cellStyle name="Normal 7 6 7 2 6" xfId="7738" xr:uid="{00000000-0005-0000-0000-0000AA210000}"/>
    <cellStyle name="Normal 7 6 7 2 6 2" xfId="15816" xr:uid="{00000000-0005-0000-0000-0000AA210000}"/>
    <cellStyle name="Normal 7 6 7 2 7" xfId="12838" xr:uid="{00000000-0005-0000-0000-0000AB210000}"/>
    <cellStyle name="Normal 7 6 7 2 7 2" xfId="20876" xr:uid="{00000000-0005-0000-0000-0000AB210000}"/>
    <cellStyle name="Normal 7 6 7 2 8" xfId="6128" xr:uid="{00000000-0005-0000-0000-00009F210000}"/>
    <cellStyle name="Normal 7 6 7 2 9" xfId="14208" xr:uid="{00000000-0005-0000-0000-00009F210000}"/>
    <cellStyle name="Normal 7 6 7 3" xfId="1507" xr:uid="{00000000-0005-0000-0000-000065150000}"/>
    <cellStyle name="Normal 7 6 7 3 2" xfId="3156" xr:uid="{00000000-0005-0000-0000-000066150000}"/>
    <cellStyle name="Normal 7 6 7 3 2 2" xfId="9615" xr:uid="{00000000-0005-0000-0000-0000AD210000}"/>
    <cellStyle name="Normal 7 6 7 3 2 3" xfId="17693" xr:uid="{00000000-0005-0000-0000-0000AD210000}"/>
    <cellStyle name="Normal 7 6 7 3 3" xfId="4819" xr:uid="{00000000-0005-0000-0000-000067150000}"/>
    <cellStyle name="Normal 7 6 7 3 3 2" xfId="11206" xr:uid="{00000000-0005-0000-0000-0000AE210000}"/>
    <cellStyle name="Normal 7 6 7 3 3 3" xfId="19284" xr:uid="{00000000-0005-0000-0000-0000AE210000}"/>
    <cellStyle name="Normal 7 6 7 3 4" xfId="8020" xr:uid="{00000000-0005-0000-0000-0000AF210000}"/>
    <cellStyle name="Normal 7 6 7 3 4 2" xfId="16098" xr:uid="{00000000-0005-0000-0000-0000AF210000}"/>
    <cellStyle name="Normal 7 6 7 3 5" xfId="6410" xr:uid="{00000000-0005-0000-0000-0000AC210000}"/>
    <cellStyle name="Normal 7 6 7 3 6" xfId="14490" xr:uid="{00000000-0005-0000-0000-0000AC210000}"/>
    <cellStyle name="Normal 7 6 7 4" xfId="2033" xr:uid="{00000000-0005-0000-0000-000068150000}"/>
    <cellStyle name="Normal 7 6 7 4 2" xfId="3683" xr:uid="{00000000-0005-0000-0000-000069150000}"/>
    <cellStyle name="Normal 7 6 7 4 2 2" xfId="10142" xr:uid="{00000000-0005-0000-0000-0000B1210000}"/>
    <cellStyle name="Normal 7 6 7 4 2 3" xfId="18220" xr:uid="{00000000-0005-0000-0000-0000B1210000}"/>
    <cellStyle name="Normal 7 6 7 4 3" xfId="5346" xr:uid="{00000000-0005-0000-0000-00006A150000}"/>
    <cellStyle name="Normal 7 6 7 4 3 2" xfId="11733" xr:uid="{00000000-0005-0000-0000-0000B2210000}"/>
    <cellStyle name="Normal 7 6 7 4 3 3" xfId="19811" xr:uid="{00000000-0005-0000-0000-0000B2210000}"/>
    <cellStyle name="Normal 7 6 7 4 4" xfId="8547" xr:uid="{00000000-0005-0000-0000-0000B3210000}"/>
    <cellStyle name="Normal 7 6 7 4 4 2" xfId="16625" xr:uid="{00000000-0005-0000-0000-0000B3210000}"/>
    <cellStyle name="Normal 7 6 7 4 5" xfId="6937" xr:uid="{00000000-0005-0000-0000-0000B0210000}"/>
    <cellStyle name="Normal 7 6 7 4 6" xfId="15017" xr:uid="{00000000-0005-0000-0000-0000B0210000}"/>
    <cellStyle name="Normal 7 6 7 5" xfId="2689" xr:uid="{00000000-0005-0000-0000-00006B150000}"/>
    <cellStyle name="Normal 7 6 7 5 2" xfId="9180" xr:uid="{00000000-0005-0000-0000-0000B4210000}"/>
    <cellStyle name="Normal 7 6 7 5 3" xfId="17258" xr:uid="{00000000-0005-0000-0000-0000B4210000}"/>
    <cellStyle name="Normal 7 6 7 6" xfId="4292" xr:uid="{00000000-0005-0000-0000-00006C150000}"/>
    <cellStyle name="Normal 7 6 7 6 2" xfId="10679" xr:uid="{00000000-0005-0000-0000-0000B5210000}"/>
    <cellStyle name="Normal 7 6 7 6 3" xfId="18757" xr:uid="{00000000-0005-0000-0000-0000B5210000}"/>
    <cellStyle name="Normal 7 6 7 7" xfId="7493" xr:uid="{00000000-0005-0000-0000-0000B6210000}"/>
    <cellStyle name="Normal 7 6 7 7 2" xfId="15571" xr:uid="{00000000-0005-0000-0000-0000B6210000}"/>
    <cellStyle name="Normal 7 6 7 8" xfId="12374" xr:uid="{00000000-0005-0000-0000-0000B7210000}"/>
    <cellStyle name="Normal 7 6 7 8 2" xfId="20446" xr:uid="{00000000-0005-0000-0000-0000B7210000}"/>
    <cellStyle name="Normal 7 6 7 9" xfId="13764" xr:uid="{00000000-0005-0000-0000-0000B8210000}"/>
    <cellStyle name="Normal 7 6 7 9 2" xfId="21761" xr:uid="{00000000-0005-0000-0000-0000B8210000}"/>
    <cellStyle name="Normal 7 6 8" xfId="857" xr:uid="{00000000-0005-0000-0000-000059030000}"/>
    <cellStyle name="Normal 7 6 8 10" xfId="5884" xr:uid="{00000000-0005-0000-0000-0000B9210000}"/>
    <cellStyle name="Normal 7 6 8 11" xfId="13964" xr:uid="{00000000-0005-0000-0000-0000B9210000}"/>
    <cellStyle name="Normal 7 6 8 2" xfId="1096" xr:uid="{00000000-0005-0000-0000-00006E150000}"/>
    <cellStyle name="Normal 7 6 8 2 2" xfId="1752" xr:uid="{00000000-0005-0000-0000-00006F150000}"/>
    <cellStyle name="Normal 7 6 8 2 2 2" xfId="3402" xr:uid="{00000000-0005-0000-0000-000070150000}"/>
    <cellStyle name="Normal 7 6 8 2 2 2 2" xfId="9861" xr:uid="{00000000-0005-0000-0000-0000BC210000}"/>
    <cellStyle name="Normal 7 6 8 2 2 2 3" xfId="17939" xr:uid="{00000000-0005-0000-0000-0000BC210000}"/>
    <cellStyle name="Normal 7 6 8 2 2 3" xfId="5065" xr:uid="{00000000-0005-0000-0000-000071150000}"/>
    <cellStyle name="Normal 7 6 8 2 2 3 2" xfId="11452" xr:uid="{00000000-0005-0000-0000-0000BD210000}"/>
    <cellStyle name="Normal 7 6 8 2 2 3 3" xfId="19530" xr:uid="{00000000-0005-0000-0000-0000BD210000}"/>
    <cellStyle name="Normal 7 6 8 2 2 4" xfId="8266" xr:uid="{00000000-0005-0000-0000-0000BE210000}"/>
    <cellStyle name="Normal 7 6 8 2 2 4 2" xfId="16344" xr:uid="{00000000-0005-0000-0000-0000BE210000}"/>
    <cellStyle name="Normal 7 6 8 2 2 5" xfId="6656" xr:uid="{00000000-0005-0000-0000-0000BB210000}"/>
    <cellStyle name="Normal 7 6 8 2 2 6" xfId="14736" xr:uid="{00000000-0005-0000-0000-0000BB210000}"/>
    <cellStyle name="Normal 7 6 8 2 3" xfId="2279" xr:uid="{00000000-0005-0000-0000-000072150000}"/>
    <cellStyle name="Normal 7 6 8 2 3 2" xfId="3929" xr:uid="{00000000-0005-0000-0000-000073150000}"/>
    <cellStyle name="Normal 7 6 8 2 3 2 2" xfId="10388" xr:uid="{00000000-0005-0000-0000-0000C0210000}"/>
    <cellStyle name="Normal 7 6 8 2 3 2 3" xfId="18466" xr:uid="{00000000-0005-0000-0000-0000C0210000}"/>
    <cellStyle name="Normal 7 6 8 2 3 3" xfId="5592" xr:uid="{00000000-0005-0000-0000-000074150000}"/>
    <cellStyle name="Normal 7 6 8 2 3 3 2" xfId="11979" xr:uid="{00000000-0005-0000-0000-0000C1210000}"/>
    <cellStyle name="Normal 7 6 8 2 3 3 3" xfId="20057" xr:uid="{00000000-0005-0000-0000-0000C1210000}"/>
    <cellStyle name="Normal 7 6 8 2 3 4" xfId="8793" xr:uid="{00000000-0005-0000-0000-0000C2210000}"/>
    <cellStyle name="Normal 7 6 8 2 3 4 2" xfId="16871" xr:uid="{00000000-0005-0000-0000-0000C2210000}"/>
    <cellStyle name="Normal 7 6 8 2 3 5" xfId="7183" xr:uid="{00000000-0005-0000-0000-0000BF210000}"/>
    <cellStyle name="Normal 7 6 8 2 3 6" xfId="15263" xr:uid="{00000000-0005-0000-0000-0000BF210000}"/>
    <cellStyle name="Normal 7 6 8 2 4" xfId="2847" xr:uid="{00000000-0005-0000-0000-000075150000}"/>
    <cellStyle name="Normal 7 6 8 2 4 2" xfId="9336" xr:uid="{00000000-0005-0000-0000-0000C3210000}"/>
    <cellStyle name="Normal 7 6 8 2 4 3" xfId="17414" xr:uid="{00000000-0005-0000-0000-0000C3210000}"/>
    <cellStyle name="Normal 7 6 8 2 5" xfId="4538" xr:uid="{00000000-0005-0000-0000-000076150000}"/>
    <cellStyle name="Normal 7 6 8 2 5 2" xfId="10925" xr:uid="{00000000-0005-0000-0000-0000C4210000}"/>
    <cellStyle name="Normal 7 6 8 2 5 3" xfId="19003" xr:uid="{00000000-0005-0000-0000-0000C4210000}"/>
    <cellStyle name="Normal 7 6 8 2 6" xfId="7739" xr:uid="{00000000-0005-0000-0000-0000C5210000}"/>
    <cellStyle name="Normal 7 6 8 2 6 2" xfId="15817" xr:uid="{00000000-0005-0000-0000-0000C5210000}"/>
    <cellStyle name="Normal 7 6 8 2 7" xfId="12839" xr:uid="{00000000-0005-0000-0000-0000C6210000}"/>
    <cellStyle name="Normal 7 6 8 2 7 2" xfId="20877" xr:uid="{00000000-0005-0000-0000-0000C6210000}"/>
    <cellStyle name="Normal 7 6 8 2 8" xfId="6129" xr:uid="{00000000-0005-0000-0000-0000BA210000}"/>
    <cellStyle name="Normal 7 6 8 2 9" xfId="14209" xr:uid="{00000000-0005-0000-0000-0000BA210000}"/>
    <cellStyle name="Normal 7 6 8 3" xfId="1508" xr:uid="{00000000-0005-0000-0000-000077150000}"/>
    <cellStyle name="Normal 7 6 8 3 2" xfId="3157" xr:uid="{00000000-0005-0000-0000-000078150000}"/>
    <cellStyle name="Normal 7 6 8 3 2 2" xfId="9616" xr:uid="{00000000-0005-0000-0000-0000C8210000}"/>
    <cellStyle name="Normal 7 6 8 3 2 3" xfId="17694" xr:uid="{00000000-0005-0000-0000-0000C8210000}"/>
    <cellStyle name="Normal 7 6 8 3 3" xfId="4820" xr:uid="{00000000-0005-0000-0000-000079150000}"/>
    <cellStyle name="Normal 7 6 8 3 3 2" xfId="11207" xr:uid="{00000000-0005-0000-0000-0000C9210000}"/>
    <cellStyle name="Normal 7 6 8 3 3 3" xfId="19285" xr:uid="{00000000-0005-0000-0000-0000C9210000}"/>
    <cellStyle name="Normal 7 6 8 3 4" xfId="8021" xr:uid="{00000000-0005-0000-0000-0000CA210000}"/>
    <cellStyle name="Normal 7 6 8 3 4 2" xfId="16099" xr:uid="{00000000-0005-0000-0000-0000CA210000}"/>
    <cellStyle name="Normal 7 6 8 3 5" xfId="6411" xr:uid="{00000000-0005-0000-0000-0000C7210000}"/>
    <cellStyle name="Normal 7 6 8 3 6" xfId="14491" xr:uid="{00000000-0005-0000-0000-0000C7210000}"/>
    <cellStyle name="Normal 7 6 8 4" xfId="2034" xr:uid="{00000000-0005-0000-0000-00007A150000}"/>
    <cellStyle name="Normal 7 6 8 4 2" xfId="3684" xr:uid="{00000000-0005-0000-0000-00007B150000}"/>
    <cellStyle name="Normal 7 6 8 4 2 2" xfId="10143" xr:uid="{00000000-0005-0000-0000-0000CC210000}"/>
    <cellStyle name="Normal 7 6 8 4 2 3" xfId="18221" xr:uid="{00000000-0005-0000-0000-0000CC210000}"/>
    <cellStyle name="Normal 7 6 8 4 3" xfId="5347" xr:uid="{00000000-0005-0000-0000-00007C150000}"/>
    <cellStyle name="Normal 7 6 8 4 3 2" xfId="11734" xr:uid="{00000000-0005-0000-0000-0000CD210000}"/>
    <cellStyle name="Normal 7 6 8 4 3 3" xfId="19812" xr:uid="{00000000-0005-0000-0000-0000CD210000}"/>
    <cellStyle name="Normal 7 6 8 4 4" xfId="8548" xr:uid="{00000000-0005-0000-0000-0000CE210000}"/>
    <cellStyle name="Normal 7 6 8 4 4 2" xfId="16626" xr:uid="{00000000-0005-0000-0000-0000CE210000}"/>
    <cellStyle name="Normal 7 6 8 4 5" xfId="6938" xr:uid="{00000000-0005-0000-0000-0000CB210000}"/>
    <cellStyle name="Normal 7 6 8 4 6" xfId="15018" xr:uid="{00000000-0005-0000-0000-0000CB210000}"/>
    <cellStyle name="Normal 7 6 8 5" xfId="2690" xr:uid="{00000000-0005-0000-0000-00007D150000}"/>
    <cellStyle name="Normal 7 6 8 5 2" xfId="9181" xr:uid="{00000000-0005-0000-0000-0000CF210000}"/>
    <cellStyle name="Normal 7 6 8 5 3" xfId="17259" xr:uid="{00000000-0005-0000-0000-0000CF210000}"/>
    <cellStyle name="Normal 7 6 8 6" xfId="4293" xr:uid="{00000000-0005-0000-0000-00007E150000}"/>
    <cellStyle name="Normal 7 6 8 6 2" xfId="10680" xr:uid="{00000000-0005-0000-0000-0000D0210000}"/>
    <cellStyle name="Normal 7 6 8 6 3" xfId="18758" xr:uid="{00000000-0005-0000-0000-0000D0210000}"/>
    <cellStyle name="Normal 7 6 8 7" xfId="7494" xr:uid="{00000000-0005-0000-0000-0000D1210000}"/>
    <cellStyle name="Normal 7 6 8 7 2" xfId="15572" xr:uid="{00000000-0005-0000-0000-0000D1210000}"/>
    <cellStyle name="Normal 7 6 8 8" xfId="12375" xr:uid="{00000000-0005-0000-0000-0000D2210000}"/>
    <cellStyle name="Normal 7 6 8 8 2" xfId="20447" xr:uid="{00000000-0005-0000-0000-0000D2210000}"/>
    <cellStyle name="Normal 7 6 8 9" xfId="13765" xr:uid="{00000000-0005-0000-0000-0000D3210000}"/>
    <cellStyle name="Normal 7 6 8 9 2" xfId="21762" xr:uid="{00000000-0005-0000-0000-0000D3210000}"/>
    <cellStyle name="Normal 7 6 9" xfId="858" xr:uid="{00000000-0005-0000-0000-00005A030000}"/>
    <cellStyle name="Normal 7 7" xfId="859" xr:uid="{00000000-0005-0000-0000-00005B030000}"/>
    <cellStyle name="Normal 7 7 10" xfId="12376" xr:uid="{00000000-0005-0000-0000-0000D6210000}"/>
    <cellStyle name="Normal 7 7 10 2" xfId="20448" xr:uid="{00000000-0005-0000-0000-0000D6210000}"/>
    <cellStyle name="Normal 7 7 11" xfId="13766" xr:uid="{00000000-0005-0000-0000-0000D7210000}"/>
    <cellStyle name="Normal 7 7 11 2" xfId="21763" xr:uid="{00000000-0005-0000-0000-0000D7210000}"/>
    <cellStyle name="Normal 7 7 12" xfId="5885" xr:uid="{00000000-0005-0000-0000-0000D5210000}"/>
    <cellStyle name="Normal 7 7 13" xfId="13965" xr:uid="{00000000-0005-0000-0000-0000D5210000}"/>
    <cellStyle name="Normal 7 7 2" xfId="860" xr:uid="{00000000-0005-0000-0000-00005C030000}"/>
    <cellStyle name="Normal 7 7 2 10" xfId="5978" xr:uid="{00000000-0005-0000-0000-0000D8210000}"/>
    <cellStyle name="Normal 7 7 2 11" xfId="14058" xr:uid="{00000000-0005-0000-0000-0000D8210000}"/>
    <cellStyle name="Normal 7 7 2 2" xfId="1209" xr:uid="{00000000-0005-0000-0000-000082150000}"/>
    <cellStyle name="Normal 7 7 2 2 2" xfId="1867" xr:uid="{00000000-0005-0000-0000-000083150000}"/>
    <cellStyle name="Normal 7 7 2 2 2 2" xfId="3517" xr:uid="{00000000-0005-0000-0000-000084150000}"/>
    <cellStyle name="Normal 7 7 2 2 2 2 2" xfId="13434" xr:uid="{00000000-0005-0000-0000-0000DC210000}"/>
    <cellStyle name="Normal 7 7 2 2 2 2 2 2" xfId="21471" xr:uid="{00000000-0005-0000-0000-0000DC210000}"/>
    <cellStyle name="Normal 7 7 2 2 2 2 3" xfId="9976" xr:uid="{00000000-0005-0000-0000-0000DB210000}"/>
    <cellStyle name="Normal 7 7 2 2 2 2 4" xfId="18054" xr:uid="{00000000-0005-0000-0000-0000DB210000}"/>
    <cellStyle name="Normal 7 7 2 2 2 3" xfId="5180" xr:uid="{00000000-0005-0000-0000-000085150000}"/>
    <cellStyle name="Normal 7 7 2 2 2 3 2" xfId="11567" xr:uid="{00000000-0005-0000-0000-0000DD210000}"/>
    <cellStyle name="Normal 7 7 2 2 2 3 3" xfId="19645" xr:uid="{00000000-0005-0000-0000-0000DD210000}"/>
    <cellStyle name="Normal 7 7 2 2 2 4" xfId="8381" xr:uid="{00000000-0005-0000-0000-0000DE210000}"/>
    <cellStyle name="Normal 7 7 2 2 2 4 2" xfId="16459" xr:uid="{00000000-0005-0000-0000-0000DE210000}"/>
    <cellStyle name="Normal 7 7 2 2 2 5" xfId="12644" xr:uid="{00000000-0005-0000-0000-0000DF210000}"/>
    <cellStyle name="Normal 7 7 2 2 2 5 2" xfId="20708" xr:uid="{00000000-0005-0000-0000-0000DF210000}"/>
    <cellStyle name="Normal 7 7 2 2 2 6" xfId="6771" xr:uid="{00000000-0005-0000-0000-0000DA210000}"/>
    <cellStyle name="Normal 7 7 2 2 2 7" xfId="14851" xr:uid="{00000000-0005-0000-0000-0000DA210000}"/>
    <cellStyle name="Normal 7 7 2 2 3" xfId="2394" xr:uid="{00000000-0005-0000-0000-000086150000}"/>
    <cellStyle name="Normal 7 7 2 2 3 2" xfId="4044" xr:uid="{00000000-0005-0000-0000-000087150000}"/>
    <cellStyle name="Normal 7 7 2 2 3 2 2" xfId="10503" xr:uid="{00000000-0005-0000-0000-0000E1210000}"/>
    <cellStyle name="Normal 7 7 2 2 3 2 3" xfId="18581" xr:uid="{00000000-0005-0000-0000-0000E1210000}"/>
    <cellStyle name="Normal 7 7 2 2 3 3" xfId="5707" xr:uid="{00000000-0005-0000-0000-000088150000}"/>
    <cellStyle name="Normal 7 7 2 2 3 3 2" xfId="12094" xr:uid="{00000000-0005-0000-0000-0000E2210000}"/>
    <cellStyle name="Normal 7 7 2 2 3 3 3" xfId="20172" xr:uid="{00000000-0005-0000-0000-0000E2210000}"/>
    <cellStyle name="Normal 7 7 2 2 3 4" xfId="8908" xr:uid="{00000000-0005-0000-0000-0000E3210000}"/>
    <cellStyle name="Normal 7 7 2 2 3 4 2" xfId="16986" xr:uid="{00000000-0005-0000-0000-0000E3210000}"/>
    <cellStyle name="Normal 7 7 2 2 3 5" xfId="13435" xr:uid="{00000000-0005-0000-0000-0000E4210000}"/>
    <cellStyle name="Normal 7 7 2 2 3 5 2" xfId="21472" xr:uid="{00000000-0005-0000-0000-0000E4210000}"/>
    <cellStyle name="Normal 7 7 2 2 3 6" xfId="7298" xr:uid="{00000000-0005-0000-0000-0000E0210000}"/>
    <cellStyle name="Normal 7 7 2 2 3 7" xfId="15378" xr:uid="{00000000-0005-0000-0000-0000E0210000}"/>
    <cellStyle name="Normal 7 7 2 2 4" xfId="2960" xr:uid="{00000000-0005-0000-0000-000089150000}"/>
    <cellStyle name="Normal 7 7 2 2 4 2" xfId="13433" xr:uid="{00000000-0005-0000-0000-0000E6210000}"/>
    <cellStyle name="Normal 7 7 2 2 4 2 2" xfId="21470" xr:uid="{00000000-0005-0000-0000-0000E6210000}"/>
    <cellStyle name="Normal 7 7 2 2 4 3" xfId="9449" xr:uid="{00000000-0005-0000-0000-0000E5210000}"/>
    <cellStyle name="Normal 7 7 2 2 4 4" xfId="17527" xr:uid="{00000000-0005-0000-0000-0000E5210000}"/>
    <cellStyle name="Normal 7 7 2 2 5" xfId="4653" xr:uid="{00000000-0005-0000-0000-00008A150000}"/>
    <cellStyle name="Normal 7 7 2 2 5 2" xfId="11040" xr:uid="{00000000-0005-0000-0000-0000E7210000}"/>
    <cellStyle name="Normal 7 7 2 2 5 3" xfId="19118" xr:uid="{00000000-0005-0000-0000-0000E7210000}"/>
    <cellStyle name="Normal 7 7 2 2 6" xfId="7854" xr:uid="{00000000-0005-0000-0000-0000E8210000}"/>
    <cellStyle name="Normal 7 7 2 2 6 2" xfId="15932" xr:uid="{00000000-0005-0000-0000-0000E8210000}"/>
    <cellStyle name="Normal 7 7 2 2 7" xfId="12412" xr:uid="{00000000-0005-0000-0000-0000E9210000}"/>
    <cellStyle name="Normal 7 7 2 2 7 2" xfId="20483" xr:uid="{00000000-0005-0000-0000-0000E9210000}"/>
    <cellStyle name="Normal 7 7 2 2 8" xfId="6244" xr:uid="{00000000-0005-0000-0000-0000D9210000}"/>
    <cellStyle name="Normal 7 7 2 2 9" xfId="14324" xr:uid="{00000000-0005-0000-0000-0000D9210000}"/>
    <cellStyle name="Normal 7 7 2 3" xfId="1602" xr:uid="{00000000-0005-0000-0000-00008B150000}"/>
    <cellStyle name="Normal 7 7 2 3 2" xfId="3251" xr:uid="{00000000-0005-0000-0000-00008C150000}"/>
    <cellStyle name="Normal 7 7 2 3 2 2" xfId="13436" xr:uid="{00000000-0005-0000-0000-0000EC210000}"/>
    <cellStyle name="Normal 7 7 2 3 2 2 2" xfId="21473" xr:uid="{00000000-0005-0000-0000-0000EC210000}"/>
    <cellStyle name="Normal 7 7 2 3 2 3" xfId="9710" xr:uid="{00000000-0005-0000-0000-0000EB210000}"/>
    <cellStyle name="Normal 7 7 2 3 2 4" xfId="17788" xr:uid="{00000000-0005-0000-0000-0000EB210000}"/>
    <cellStyle name="Normal 7 7 2 3 3" xfId="4914" xr:uid="{00000000-0005-0000-0000-00008D150000}"/>
    <cellStyle name="Normal 7 7 2 3 3 2" xfId="11301" xr:uid="{00000000-0005-0000-0000-0000ED210000}"/>
    <cellStyle name="Normal 7 7 2 3 3 3" xfId="19379" xr:uid="{00000000-0005-0000-0000-0000ED210000}"/>
    <cellStyle name="Normal 7 7 2 3 4" xfId="8115" xr:uid="{00000000-0005-0000-0000-0000EE210000}"/>
    <cellStyle name="Normal 7 7 2 3 4 2" xfId="16193" xr:uid="{00000000-0005-0000-0000-0000EE210000}"/>
    <cellStyle name="Normal 7 7 2 3 5" xfId="12643" xr:uid="{00000000-0005-0000-0000-0000EF210000}"/>
    <cellStyle name="Normal 7 7 2 3 5 2" xfId="20707" xr:uid="{00000000-0005-0000-0000-0000EF210000}"/>
    <cellStyle name="Normal 7 7 2 3 6" xfId="6505" xr:uid="{00000000-0005-0000-0000-0000EA210000}"/>
    <cellStyle name="Normal 7 7 2 3 7" xfId="14585" xr:uid="{00000000-0005-0000-0000-0000EA210000}"/>
    <cellStyle name="Normal 7 7 2 4" xfId="2128" xr:uid="{00000000-0005-0000-0000-00008E150000}"/>
    <cellStyle name="Normal 7 7 2 4 2" xfId="3778" xr:uid="{00000000-0005-0000-0000-00008F150000}"/>
    <cellStyle name="Normal 7 7 2 4 2 2" xfId="10237" xr:uid="{00000000-0005-0000-0000-0000F1210000}"/>
    <cellStyle name="Normal 7 7 2 4 2 3" xfId="18315" xr:uid="{00000000-0005-0000-0000-0000F1210000}"/>
    <cellStyle name="Normal 7 7 2 4 3" xfId="5441" xr:uid="{00000000-0005-0000-0000-000090150000}"/>
    <cellStyle name="Normal 7 7 2 4 3 2" xfId="11828" xr:uid="{00000000-0005-0000-0000-0000F2210000}"/>
    <cellStyle name="Normal 7 7 2 4 3 3" xfId="19906" xr:uid="{00000000-0005-0000-0000-0000F2210000}"/>
    <cellStyle name="Normal 7 7 2 4 4" xfId="8642" xr:uid="{00000000-0005-0000-0000-0000F3210000}"/>
    <cellStyle name="Normal 7 7 2 4 4 2" xfId="16720" xr:uid="{00000000-0005-0000-0000-0000F3210000}"/>
    <cellStyle name="Normal 7 7 2 4 5" xfId="13437" xr:uid="{00000000-0005-0000-0000-0000F4210000}"/>
    <cellStyle name="Normal 7 7 2 4 5 2" xfId="21474" xr:uid="{00000000-0005-0000-0000-0000F4210000}"/>
    <cellStyle name="Normal 7 7 2 4 6" xfId="7032" xr:uid="{00000000-0005-0000-0000-0000F0210000}"/>
    <cellStyle name="Normal 7 7 2 4 7" xfId="15112" xr:uid="{00000000-0005-0000-0000-0000F0210000}"/>
    <cellStyle name="Normal 7 7 2 5" xfId="2692" xr:uid="{00000000-0005-0000-0000-000091150000}"/>
    <cellStyle name="Normal 7 7 2 5 2" xfId="13432" xr:uid="{00000000-0005-0000-0000-0000F6210000}"/>
    <cellStyle name="Normal 7 7 2 5 2 2" xfId="21469" xr:uid="{00000000-0005-0000-0000-0000F6210000}"/>
    <cellStyle name="Normal 7 7 2 5 3" xfId="9183" xr:uid="{00000000-0005-0000-0000-0000F5210000}"/>
    <cellStyle name="Normal 7 7 2 5 4" xfId="17261" xr:uid="{00000000-0005-0000-0000-0000F5210000}"/>
    <cellStyle name="Normal 7 7 2 6" xfId="4387" xr:uid="{00000000-0005-0000-0000-000092150000}"/>
    <cellStyle name="Normal 7 7 2 6 2" xfId="10774" xr:uid="{00000000-0005-0000-0000-0000F7210000}"/>
    <cellStyle name="Normal 7 7 2 6 3" xfId="18852" xr:uid="{00000000-0005-0000-0000-0000F7210000}"/>
    <cellStyle name="Normal 7 7 2 7" xfId="7588" xr:uid="{00000000-0005-0000-0000-0000F8210000}"/>
    <cellStyle name="Normal 7 7 2 7 2" xfId="15666" xr:uid="{00000000-0005-0000-0000-0000F8210000}"/>
    <cellStyle name="Normal 7 7 2 8" xfId="12377" xr:uid="{00000000-0005-0000-0000-0000F9210000}"/>
    <cellStyle name="Normal 7 7 2 8 2" xfId="20449" xr:uid="{00000000-0005-0000-0000-0000F9210000}"/>
    <cellStyle name="Normal 7 7 2 9" xfId="13767" xr:uid="{00000000-0005-0000-0000-0000FA210000}"/>
    <cellStyle name="Normal 7 7 2 9 2" xfId="21764" xr:uid="{00000000-0005-0000-0000-0000FA210000}"/>
    <cellStyle name="Normal 7 7 3" xfId="861" xr:uid="{00000000-0005-0000-0000-00005D030000}"/>
    <cellStyle name="Normal 7 7 3 10" xfId="14210" xr:uid="{00000000-0005-0000-0000-0000FB210000}"/>
    <cellStyle name="Normal 7 7 3 2" xfId="1753" xr:uid="{00000000-0005-0000-0000-000094150000}"/>
    <cellStyle name="Normal 7 7 3 2 2" xfId="3403" xr:uid="{00000000-0005-0000-0000-000095150000}"/>
    <cellStyle name="Normal 7 7 3 2 2 2" xfId="13439" xr:uid="{00000000-0005-0000-0000-0000FE210000}"/>
    <cellStyle name="Normal 7 7 3 2 2 2 2" xfId="21476" xr:uid="{00000000-0005-0000-0000-0000FE210000}"/>
    <cellStyle name="Normal 7 7 3 2 2 3" xfId="9862" xr:uid="{00000000-0005-0000-0000-0000FD210000}"/>
    <cellStyle name="Normal 7 7 3 2 2 4" xfId="17940" xr:uid="{00000000-0005-0000-0000-0000FD210000}"/>
    <cellStyle name="Normal 7 7 3 2 3" xfId="5066" xr:uid="{00000000-0005-0000-0000-000096150000}"/>
    <cellStyle name="Normal 7 7 3 2 3 2" xfId="11453" xr:uid="{00000000-0005-0000-0000-0000FF210000}"/>
    <cellStyle name="Normal 7 7 3 2 3 3" xfId="19531" xr:uid="{00000000-0005-0000-0000-0000FF210000}"/>
    <cellStyle name="Normal 7 7 3 2 4" xfId="8267" xr:uid="{00000000-0005-0000-0000-000000220000}"/>
    <cellStyle name="Normal 7 7 3 2 4 2" xfId="16345" xr:uid="{00000000-0005-0000-0000-000000220000}"/>
    <cellStyle name="Normal 7 7 3 2 5" xfId="12645" xr:uid="{00000000-0005-0000-0000-000001220000}"/>
    <cellStyle name="Normal 7 7 3 2 5 2" xfId="20709" xr:uid="{00000000-0005-0000-0000-000001220000}"/>
    <cellStyle name="Normal 7 7 3 2 6" xfId="6657" xr:uid="{00000000-0005-0000-0000-0000FC210000}"/>
    <cellStyle name="Normal 7 7 3 2 7" xfId="14737" xr:uid="{00000000-0005-0000-0000-0000FC210000}"/>
    <cellStyle name="Normal 7 7 3 3" xfId="2280" xr:uid="{00000000-0005-0000-0000-000097150000}"/>
    <cellStyle name="Normal 7 7 3 3 2" xfId="3930" xr:uid="{00000000-0005-0000-0000-000098150000}"/>
    <cellStyle name="Normal 7 7 3 3 2 2" xfId="10389" xr:uid="{00000000-0005-0000-0000-000003220000}"/>
    <cellStyle name="Normal 7 7 3 3 2 3" xfId="18467" xr:uid="{00000000-0005-0000-0000-000003220000}"/>
    <cellStyle name="Normal 7 7 3 3 3" xfId="5593" xr:uid="{00000000-0005-0000-0000-000099150000}"/>
    <cellStyle name="Normal 7 7 3 3 3 2" xfId="11980" xr:uid="{00000000-0005-0000-0000-000004220000}"/>
    <cellStyle name="Normal 7 7 3 3 3 3" xfId="20058" xr:uid="{00000000-0005-0000-0000-000004220000}"/>
    <cellStyle name="Normal 7 7 3 3 4" xfId="8794" xr:uid="{00000000-0005-0000-0000-000005220000}"/>
    <cellStyle name="Normal 7 7 3 3 4 2" xfId="16872" xr:uid="{00000000-0005-0000-0000-000005220000}"/>
    <cellStyle name="Normal 7 7 3 3 5" xfId="13440" xr:uid="{00000000-0005-0000-0000-000006220000}"/>
    <cellStyle name="Normal 7 7 3 3 5 2" xfId="21477" xr:uid="{00000000-0005-0000-0000-000006220000}"/>
    <cellStyle name="Normal 7 7 3 3 6" xfId="7184" xr:uid="{00000000-0005-0000-0000-000002220000}"/>
    <cellStyle name="Normal 7 7 3 3 7" xfId="15264" xr:uid="{00000000-0005-0000-0000-000002220000}"/>
    <cellStyle name="Normal 7 7 3 4" xfId="2693" xr:uid="{00000000-0005-0000-0000-00009A150000}"/>
    <cellStyle name="Normal 7 7 3 4 2" xfId="13438" xr:uid="{00000000-0005-0000-0000-000008220000}"/>
    <cellStyle name="Normal 7 7 3 4 2 2" xfId="21475" xr:uid="{00000000-0005-0000-0000-000008220000}"/>
    <cellStyle name="Normal 7 7 3 4 3" xfId="9184" xr:uid="{00000000-0005-0000-0000-000007220000}"/>
    <cellStyle name="Normal 7 7 3 4 4" xfId="17262" xr:uid="{00000000-0005-0000-0000-000007220000}"/>
    <cellStyle name="Normal 7 7 3 5" xfId="4539" xr:uid="{00000000-0005-0000-0000-00009B150000}"/>
    <cellStyle name="Normal 7 7 3 5 2" xfId="10926" xr:uid="{00000000-0005-0000-0000-000009220000}"/>
    <cellStyle name="Normal 7 7 3 5 3" xfId="19004" xr:uid="{00000000-0005-0000-0000-000009220000}"/>
    <cellStyle name="Normal 7 7 3 6" xfId="7740" xr:uid="{00000000-0005-0000-0000-00000A220000}"/>
    <cellStyle name="Normal 7 7 3 6 2" xfId="15818" xr:uid="{00000000-0005-0000-0000-00000A220000}"/>
    <cellStyle name="Normal 7 7 3 7" xfId="12378" xr:uid="{00000000-0005-0000-0000-00000B220000}"/>
    <cellStyle name="Normal 7 7 3 7 2" xfId="20450" xr:uid="{00000000-0005-0000-0000-00000B220000}"/>
    <cellStyle name="Normal 7 7 3 8" xfId="13768" xr:uid="{00000000-0005-0000-0000-00000C220000}"/>
    <cellStyle name="Normal 7 7 3 8 2" xfId="21765" xr:uid="{00000000-0005-0000-0000-00000C220000}"/>
    <cellStyle name="Normal 7 7 3 9" xfId="6130" xr:uid="{00000000-0005-0000-0000-0000FB210000}"/>
    <cellStyle name="Normal 7 7 4" xfId="1509" xr:uid="{00000000-0005-0000-0000-00009C150000}"/>
    <cellStyle name="Normal 7 7 4 2" xfId="3158" xr:uid="{00000000-0005-0000-0000-00009D150000}"/>
    <cellStyle name="Normal 7 7 4 2 2" xfId="13441" xr:uid="{00000000-0005-0000-0000-00000F220000}"/>
    <cellStyle name="Normal 7 7 4 2 2 2" xfId="21478" xr:uid="{00000000-0005-0000-0000-00000F220000}"/>
    <cellStyle name="Normal 7 7 4 2 3" xfId="9617" xr:uid="{00000000-0005-0000-0000-00000E220000}"/>
    <cellStyle name="Normal 7 7 4 2 4" xfId="17695" xr:uid="{00000000-0005-0000-0000-00000E220000}"/>
    <cellStyle name="Normal 7 7 4 3" xfId="4821" xr:uid="{00000000-0005-0000-0000-00009E150000}"/>
    <cellStyle name="Normal 7 7 4 3 2" xfId="11208" xr:uid="{00000000-0005-0000-0000-000010220000}"/>
    <cellStyle name="Normal 7 7 4 3 3" xfId="19286" xr:uid="{00000000-0005-0000-0000-000010220000}"/>
    <cellStyle name="Normal 7 7 4 4" xfId="8022" xr:uid="{00000000-0005-0000-0000-000011220000}"/>
    <cellStyle name="Normal 7 7 4 4 2" xfId="16100" xr:uid="{00000000-0005-0000-0000-000011220000}"/>
    <cellStyle name="Normal 7 7 4 5" xfId="12642" xr:uid="{00000000-0005-0000-0000-000012220000}"/>
    <cellStyle name="Normal 7 7 4 5 2" xfId="20706" xr:uid="{00000000-0005-0000-0000-000012220000}"/>
    <cellStyle name="Normal 7 7 4 6" xfId="6412" xr:uid="{00000000-0005-0000-0000-00000D220000}"/>
    <cellStyle name="Normal 7 7 4 7" xfId="14492" xr:uid="{00000000-0005-0000-0000-00000D220000}"/>
    <cellStyle name="Normal 7 7 5" xfId="2035" xr:uid="{00000000-0005-0000-0000-00009F150000}"/>
    <cellStyle name="Normal 7 7 5 2" xfId="3685" xr:uid="{00000000-0005-0000-0000-0000A0150000}"/>
    <cellStyle name="Normal 7 7 5 2 2" xfId="10144" xr:uid="{00000000-0005-0000-0000-000014220000}"/>
    <cellStyle name="Normal 7 7 5 2 3" xfId="18222" xr:uid="{00000000-0005-0000-0000-000014220000}"/>
    <cellStyle name="Normal 7 7 5 3" xfId="5348" xr:uid="{00000000-0005-0000-0000-0000A1150000}"/>
    <cellStyle name="Normal 7 7 5 3 2" xfId="11735" xr:uid="{00000000-0005-0000-0000-000015220000}"/>
    <cellStyle name="Normal 7 7 5 3 3" xfId="19813" xr:uid="{00000000-0005-0000-0000-000015220000}"/>
    <cellStyle name="Normal 7 7 5 4" xfId="8549" xr:uid="{00000000-0005-0000-0000-000016220000}"/>
    <cellStyle name="Normal 7 7 5 4 2" xfId="16627" xr:uid="{00000000-0005-0000-0000-000016220000}"/>
    <cellStyle name="Normal 7 7 5 5" xfId="13442" xr:uid="{00000000-0005-0000-0000-000017220000}"/>
    <cellStyle name="Normal 7 7 5 5 2" xfId="21479" xr:uid="{00000000-0005-0000-0000-000017220000}"/>
    <cellStyle name="Normal 7 7 5 6" xfId="6939" xr:uid="{00000000-0005-0000-0000-000013220000}"/>
    <cellStyle name="Normal 7 7 5 7" xfId="15019" xr:uid="{00000000-0005-0000-0000-000013220000}"/>
    <cellStyle name="Normal 7 7 6" xfId="2691" xr:uid="{00000000-0005-0000-0000-0000A2150000}"/>
    <cellStyle name="Normal 7 7 6 2" xfId="12840" xr:uid="{00000000-0005-0000-0000-000019220000}"/>
    <cellStyle name="Normal 7 7 6 2 2" xfId="20878" xr:uid="{00000000-0005-0000-0000-000019220000}"/>
    <cellStyle name="Normal 7 7 6 3" xfId="9182" xr:uid="{00000000-0005-0000-0000-000018220000}"/>
    <cellStyle name="Normal 7 7 6 4" xfId="17260" xr:uid="{00000000-0005-0000-0000-000018220000}"/>
    <cellStyle name="Normal 7 7 7" xfId="944" xr:uid="{00000000-0005-0000-0000-0000A3150000}"/>
    <cellStyle name="Normal 7 7 7 2" xfId="7495" xr:uid="{00000000-0005-0000-0000-00001A220000}"/>
    <cellStyle name="Normal 7 7 7 3" xfId="15573" xr:uid="{00000000-0005-0000-0000-00001A220000}"/>
    <cellStyle name="Normal 7 7 8" xfId="4294" xr:uid="{00000000-0005-0000-0000-0000A4150000}"/>
    <cellStyle name="Normal 7 7 8 2" xfId="10681" xr:uid="{00000000-0005-0000-0000-00001B220000}"/>
    <cellStyle name="Normal 7 7 8 3" xfId="18759" xr:uid="{00000000-0005-0000-0000-00001B220000}"/>
    <cellStyle name="Normal 7 7 9" xfId="7329" xr:uid="{00000000-0005-0000-0000-00001C220000}"/>
    <cellStyle name="Normal 7 7 9 2" xfId="15407" xr:uid="{00000000-0005-0000-0000-00001C220000}"/>
    <cellStyle name="Normal 7 8" xfId="862" xr:uid="{00000000-0005-0000-0000-00005E030000}"/>
    <cellStyle name="Normal 7 8 10" xfId="13769" xr:uid="{00000000-0005-0000-0000-00001E220000}"/>
    <cellStyle name="Normal 7 8 10 2" xfId="21766" xr:uid="{00000000-0005-0000-0000-00001E220000}"/>
    <cellStyle name="Normal 7 8 11" xfId="5886" xr:uid="{00000000-0005-0000-0000-00001D220000}"/>
    <cellStyle name="Normal 7 8 12" xfId="13966" xr:uid="{00000000-0005-0000-0000-00001D220000}"/>
    <cellStyle name="Normal 7 8 2" xfId="863" xr:uid="{00000000-0005-0000-0000-00005F030000}"/>
    <cellStyle name="Normal 7 8 2 10" xfId="5959" xr:uid="{00000000-0005-0000-0000-00001F220000}"/>
    <cellStyle name="Normal 7 8 2 11" xfId="14039" xr:uid="{00000000-0005-0000-0000-00001F220000}"/>
    <cellStyle name="Normal 7 8 2 2" xfId="1210" xr:uid="{00000000-0005-0000-0000-0000A7150000}"/>
    <cellStyle name="Normal 7 8 2 2 2" xfId="1868" xr:uid="{00000000-0005-0000-0000-0000A8150000}"/>
    <cellStyle name="Normal 7 8 2 2 2 2" xfId="3518" xr:uid="{00000000-0005-0000-0000-0000A9150000}"/>
    <cellStyle name="Normal 7 8 2 2 2 2 2" xfId="9977" xr:uid="{00000000-0005-0000-0000-000022220000}"/>
    <cellStyle name="Normal 7 8 2 2 2 2 3" xfId="18055" xr:uid="{00000000-0005-0000-0000-000022220000}"/>
    <cellStyle name="Normal 7 8 2 2 2 3" xfId="5181" xr:uid="{00000000-0005-0000-0000-0000AA150000}"/>
    <cellStyle name="Normal 7 8 2 2 2 3 2" xfId="11568" xr:uid="{00000000-0005-0000-0000-000023220000}"/>
    <cellStyle name="Normal 7 8 2 2 2 3 3" xfId="19646" xr:uid="{00000000-0005-0000-0000-000023220000}"/>
    <cellStyle name="Normal 7 8 2 2 2 4" xfId="8382" xr:uid="{00000000-0005-0000-0000-000024220000}"/>
    <cellStyle name="Normal 7 8 2 2 2 4 2" xfId="16460" xr:uid="{00000000-0005-0000-0000-000024220000}"/>
    <cellStyle name="Normal 7 8 2 2 2 5" xfId="13444" xr:uid="{00000000-0005-0000-0000-000025220000}"/>
    <cellStyle name="Normal 7 8 2 2 2 5 2" xfId="21481" xr:uid="{00000000-0005-0000-0000-000025220000}"/>
    <cellStyle name="Normal 7 8 2 2 2 6" xfId="6772" xr:uid="{00000000-0005-0000-0000-000021220000}"/>
    <cellStyle name="Normal 7 8 2 2 2 7" xfId="14852" xr:uid="{00000000-0005-0000-0000-000021220000}"/>
    <cellStyle name="Normal 7 8 2 2 3" xfId="2395" xr:uid="{00000000-0005-0000-0000-0000AB150000}"/>
    <cellStyle name="Normal 7 8 2 2 3 2" xfId="4045" xr:uid="{00000000-0005-0000-0000-0000AC150000}"/>
    <cellStyle name="Normal 7 8 2 2 3 2 2" xfId="10504" xr:uid="{00000000-0005-0000-0000-000027220000}"/>
    <cellStyle name="Normal 7 8 2 2 3 2 3" xfId="18582" xr:uid="{00000000-0005-0000-0000-000027220000}"/>
    <cellStyle name="Normal 7 8 2 2 3 3" xfId="5708" xr:uid="{00000000-0005-0000-0000-0000AD150000}"/>
    <cellStyle name="Normal 7 8 2 2 3 3 2" xfId="12095" xr:uid="{00000000-0005-0000-0000-000028220000}"/>
    <cellStyle name="Normal 7 8 2 2 3 3 3" xfId="20173" xr:uid="{00000000-0005-0000-0000-000028220000}"/>
    <cellStyle name="Normal 7 8 2 2 3 4" xfId="8909" xr:uid="{00000000-0005-0000-0000-000029220000}"/>
    <cellStyle name="Normal 7 8 2 2 3 4 2" xfId="16987" xr:uid="{00000000-0005-0000-0000-000029220000}"/>
    <cellStyle name="Normal 7 8 2 2 3 5" xfId="7299" xr:uid="{00000000-0005-0000-0000-000026220000}"/>
    <cellStyle name="Normal 7 8 2 2 3 6" xfId="15379" xr:uid="{00000000-0005-0000-0000-000026220000}"/>
    <cellStyle name="Normal 7 8 2 2 4" xfId="2961" xr:uid="{00000000-0005-0000-0000-0000AE150000}"/>
    <cellStyle name="Normal 7 8 2 2 4 2" xfId="9450" xr:uid="{00000000-0005-0000-0000-00002A220000}"/>
    <cellStyle name="Normal 7 8 2 2 4 3" xfId="17528" xr:uid="{00000000-0005-0000-0000-00002A220000}"/>
    <cellStyle name="Normal 7 8 2 2 5" xfId="4654" xr:uid="{00000000-0005-0000-0000-0000AF150000}"/>
    <cellStyle name="Normal 7 8 2 2 5 2" xfId="11041" xr:uid="{00000000-0005-0000-0000-00002B220000}"/>
    <cellStyle name="Normal 7 8 2 2 5 3" xfId="19119" xr:uid="{00000000-0005-0000-0000-00002B220000}"/>
    <cellStyle name="Normal 7 8 2 2 6" xfId="7855" xr:uid="{00000000-0005-0000-0000-00002C220000}"/>
    <cellStyle name="Normal 7 8 2 2 6 2" xfId="15933" xr:uid="{00000000-0005-0000-0000-00002C220000}"/>
    <cellStyle name="Normal 7 8 2 2 7" xfId="12647" xr:uid="{00000000-0005-0000-0000-00002D220000}"/>
    <cellStyle name="Normal 7 8 2 2 7 2" xfId="20711" xr:uid="{00000000-0005-0000-0000-00002D220000}"/>
    <cellStyle name="Normal 7 8 2 2 8" xfId="6245" xr:uid="{00000000-0005-0000-0000-000020220000}"/>
    <cellStyle name="Normal 7 8 2 2 9" xfId="14325" xr:uid="{00000000-0005-0000-0000-000020220000}"/>
    <cellStyle name="Normal 7 8 2 3" xfId="1583" xr:uid="{00000000-0005-0000-0000-0000B0150000}"/>
    <cellStyle name="Normal 7 8 2 3 2" xfId="3232" xr:uid="{00000000-0005-0000-0000-0000B1150000}"/>
    <cellStyle name="Normal 7 8 2 3 2 2" xfId="9691" xr:uid="{00000000-0005-0000-0000-00002F220000}"/>
    <cellStyle name="Normal 7 8 2 3 2 3" xfId="17769" xr:uid="{00000000-0005-0000-0000-00002F220000}"/>
    <cellStyle name="Normal 7 8 2 3 3" xfId="4895" xr:uid="{00000000-0005-0000-0000-0000B2150000}"/>
    <cellStyle name="Normal 7 8 2 3 3 2" xfId="11282" xr:uid="{00000000-0005-0000-0000-000030220000}"/>
    <cellStyle name="Normal 7 8 2 3 3 3" xfId="19360" xr:uid="{00000000-0005-0000-0000-000030220000}"/>
    <cellStyle name="Normal 7 8 2 3 4" xfId="8096" xr:uid="{00000000-0005-0000-0000-000031220000}"/>
    <cellStyle name="Normal 7 8 2 3 4 2" xfId="16174" xr:uid="{00000000-0005-0000-0000-000031220000}"/>
    <cellStyle name="Normal 7 8 2 3 5" xfId="13445" xr:uid="{00000000-0005-0000-0000-000032220000}"/>
    <cellStyle name="Normal 7 8 2 3 5 2" xfId="21482" xr:uid="{00000000-0005-0000-0000-000032220000}"/>
    <cellStyle name="Normal 7 8 2 3 6" xfId="6486" xr:uid="{00000000-0005-0000-0000-00002E220000}"/>
    <cellStyle name="Normal 7 8 2 3 7" xfId="14566" xr:uid="{00000000-0005-0000-0000-00002E220000}"/>
    <cellStyle name="Normal 7 8 2 4" xfId="2109" xr:uid="{00000000-0005-0000-0000-0000B3150000}"/>
    <cellStyle name="Normal 7 8 2 4 2" xfId="3759" xr:uid="{00000000-0005-0000-0000-0000B4150000}"/>
    <cellStyle name="Normal 7 8 2 4 2 2" xfId="10218" xr:uid="{00000000-0005-0000-0000-000034220000}"/>
    <cellStyle name="Normal 7 8 2 4 2 3" xfId="18296" xr:uid="{00000000-0005-0000-0000-000034220000}"/>
    <cellStyle name="Normal 7 8 2 4 3" xfId="5422" xr:uid="{00000000-0005-0000-0000-0000B5150000}"/>
    <cellStyle name="Normal 7 8 2 4 3 2" xfId="11809" xr:uid="{00000000-0005-0000-0000-000035220000}"/>
    <cellStyle name="Normal 7 8 2 4 3 3" xfId="19887" xr:uid="{00000000-0005-0000-0000-000035220000}"/>
    <cellStyle name="Normal 7 8 2 4 4" xfId="8623" xr:uid="{00000000-0005-0000-0000-000036220000}"/>
    <cellStyle name="Normal 7 8 2 4 4 2" xfId="16701" xr:uid="{00000000-0005-0000-0000-000036220000}"/>
    <cellStyle name="Normal 7 8 2 4 5" xfId="13443" xr:uid="{00000000-0005-0000-0000-000037220000}"/>
    <cellStyle name="Normal 7 8 2 4 5 2" xfId="21480" xr:uid="{00000000-0005-0000-0000-000037220000}"/>
    <cellStyle name="Normal 7 8 2 4 6" xfId="7013" xr:uid="{00000000-0005-0000-0000-000033220000}"/>
    <cellStyle name="Normal 7 8 2 4 7" xfId="15093" xr:uid="{00000000-0005-0000-0000-000033220000}"/>
    <cellStyle name="Normal 7 8 2 5" xfId="2695" xr:uid="{00000000-0005-0000-0000-0000B6150000}"/>
    <cellStyle name="Normal 7 8 2 5 2" xfId="9186" xr:uid="{00000000-0005-0000-0000-000038220000}"/>
    <cellStyle name="Normal 7 8 2 5 3" xfId="17264" xr:uid="{00000000-0005-0000-0000-000038220000}"/>
    <cellStyle name="Normal 7 8 2 6" xfId="4368" xr:uid="{00000000-0005-0000-0000-0000B7150000}"/>
    <cellStyle name="Normal 7 8 2 6 2" xfId="10755" xr:uid="{00000000-0005-0000-0000-000039220000}"/>
    <cellStyle name="Normal 7 8 2 6 3" xfId="18833" xr:uid="{00000000-0005-0000-0000-000039220000}"/>
    <cellStyle name="Normal 7 8 2 7" xfId="7569" xr:uid="{00000000-0005-0000-0000-00003A220000}"/>
    <cellStyle name="Normal 7 8 2 7 2" xfId="15647" xr:uid="{00000000-0005-0000-0000-00003A220000}"/>
    <cellStyle name="Normal 7 8 2 8" xfId="12380" xr:uid="{00000000-0005-0000-0000-00003B220000}"/>
    <cellStyle name="Normal 7 8 2 8 2" xfId="20452" xr:uid="{00000000-0005-0000-0000-00003B220000}"/>
    <cellStyle name="Normal 7 8 2 9" xfId="13770" xr:uid="{00000000-0005-0000-0000-00003C220000}"/>
    <cellStyle name="Normal 7 8 2 9 2" xfId="21767" xr:uid="{00000000-0005-0000-0000-00003C220000}"/>
    <cellStyle name="Normal 7 8 3" xfId="1097" xr:uid="{00000000-0005-0000-0000-0000B8150000}"/>
    <cellStyle name="Normal 7 8 3 2" xfId="1754" xr:uid="{00000000-0005-0000-0000-0000B9150000}"/>
    <cellStyle name="Normal 7 8 3 2 2" xfId="3404" xr:uid="{00000000-0005-0000-0000-0000BA150000}"/>
    <cellStyle name="Normal 7 8 3 2 2 2" xfId="13447" xr:uid="{00000000-0005-0000-0000-000040220000}"/>
    <cellStyle name="Normal 7 8 3 2 2 2 2" xfId="21484" xr:uid="{00000000-0005-0000-0000-000040220000}"/>
    <cellStyle name="Normal 7 8 3 2 2 3" xfId="9863" xr:uid="{00000000-0005-0000-0000-00003F220000}"/>
    <cellStyle name="Normal 7 8 3 2 2 4" xfId="17941" xr:uid="{00000000-0005-0000-0000-00003F220000}"/>
    <cellStyle name="Normal 7 8 3 2 3" xfId="5067" xr:uid="{00000000-0005-0000-0000-0000BB150000}"/>
    <cellStyle name="Normal 7 8 3 2 3 2" xfId="11454" xr:uid="{00000000-0005-0000-0000-000041220000}"/>
    <cellStyle name="Normal 7 8 3 2 3 3" xfId="19532" xr:uid="{00000000-0005-0000-0000-000041220000}"/>
    <cellStyle name="Normal 7 8 3 2 4" xfId="8268" xr:uid="{00000000-0005-0000-0000-000042220000}"/>
    <cellStyle name="Normal 7 8 3 2 4 2" xfId="16346" xr:uid="{00000000-0005-0000-0000-000042220000}"/>
    <cellStyle name="Normal 7 8 3 2 5" xfId="12648" xr:uid="{00000000-0005-0000-0000-000043220000}"/>
    <cellStyle name="Normal 7 8 3 2 5 2" xfId="20712" xr:uid="{00000000-0005-0000-0000-000043220000}"/>
    <cellStyle name="Normal 7 8 3 2 6" xfId="6658" xr:uid="{00000000-0005-0000-0000-00003E220000}"/>
    <cellStyle name="Normal 7 8 3 2 7" xfId="14738" xr:uid="{00000000-0005-0000-0000-00003E220000}"/>
    <cellStyle name="Normal 7 8 3 3" xfId="2281" xr:uid="{00000000-0005-0000-0000-0000BC150000}"/>
    <cellStyle name="Normal 7 8 3 3 2" xfId="3931" xr:uid="{00000000-0005-0000-0000-0000BD150000}"/>
    <cellStyle name="Normal 7 8 3 3 2 2" xfId="10390" xr:uid="{00000000-0005-0000-0000-000045220000}"/>
    <cellStyle name="Normal 7 8 3 3 2 3" xfId="18468" xr:uid="{00000000-0005-0000-0000-000045220000}"/>
    <cellStyle name="Normal 7 8 3 3 3" xfId="5594" xr:uid="{00000000-0005-0000-0000-0000BE150000}"/>
    <cellStyle name="Normal 7 8 3 3 3 2" xfId="11981" xr:uid="{00000000-0005-0000-0000-000046220000}"/>
    <cellStyle name="Normal 7 8 3 3 3 3" xfId="20059" xr:uid="{00000000-0005-0000-0000-000046220000}"/>
    <cellStyle name="Normal 7 8 3 3 4" xfId="8795" xr:uid="{00000000-0005-0000-0000-000047220000}"/>
    <cellStyle name="Normal 7 8 3 3 4 2" xfId="16873" xr:uid="{00000000-0005-0000-0000-000047220000}"/>
    <cellStyle name="Normal 7 8 3 3 5" xfId="13448" xr:uid="{00000000-0005-0000-0000-000048220000}"/>
    <cellStyle name="Normal 7 8 3 3 5 2" xfId="21485" xr:uid="{00000000-0005-0000-0000-000048220000}"/>
    <cellStyle name="Normal 7 8 3 3 6" xfId="7185" xr:uid="{00000000-0005-0000-0000-000044220000}"/>
    <cellStyle name="Normal 7 8 3 3 7" xfId="15265" xr:uid="{00000000-0005-0000-0000-000044220000}"/>
    <cellStyle name="Normal 7 8 3 4" xfId="2848" xr:uid="{00000000-0005-0000-0000-0000BF150000}"/>
    <cellStyle name="Normal 7 8 3 4 2" xfId="13446" xr:uid="{00000000-0005-0000-0000-00004A220000}"/>
    <cellStyle name="Normal 7 8 3 4 2 2" xfId="21483" xr:uid="{00000000-0005-0000-0000-00004A220000}"/>
    <cellStyle name="Normal 7 8 3 4 3" xfId="9337" xr:uid="{00000000-0005-0000-0000-000049220000}"/>
    <cellStyle name="Normal 7 8 3 4 4" xfId="17415" xr:uid="{00000000-0005-0000-0000-000049220000}"/>
    <cellStyle name="Normal 7 8 3 5" xfId="4540" xr:uid="{00000000-0005-0000-0000-0000C0150000}"/>
    <cellStyle name="Normal 7 8 3 5 2" xfId="10927" xr:uid="{00000000-0005-0000-0000-00004B220000}"/>
    <cellStyle name="Normal 7 8 3 5 3" xfId="19005" xr:uid="{00000000-0005-0000-0000-00004B220000}"/>
    <cellStyle name="Normal 7 8 3 6" xfId="7741" xr:uid="{00000000-0005-0000-0000-00004C220000}"/>
    <cellStyle name="Normal 7 8 3 6 2" xfId="15819" xr:uid="{00000000-0005-0000-0000-00004C220000}"/>
    <cellStyle name="Normal 7 8 3 7" xfId="12392" xr:uid="{00000000-0005-0000-0000-00004D220000}"/>
    <cellStyle name="Normal 7 8 3 7 2" xfId="20463" xr:uid="{00000000-0005-0000-0000-00004D220000}"/>
    <cellStyle name="Normal 7 8 3 8" xfId="6131" xr:uid="{00000000-0005-0000-0000-00003D220000}"/>
    <cellStyle name="Normal 7 8 3 9" xfId="14211" xr:uid="{00000000-0005-0000-0000-00003D220000}"/>
    <cellStyle name="Normal 7 8 4" xfId="1510" xr:uid="{00000000-0005-0000-0000-0000C1150000}"/>
    <cellStyle name="Normal 7 8 4 2" xfId="3159" xr:uid="{00000000-0005-0000-0000-0000C2150000}"/>
    <cellStyle name="Normal 7 8 4 2 2" xfId="13449" xr:uid="{00000000-0005-0000-0000-000050220000}"/>
    <cellStyle name="Normal 7 8 4 2 2 2" xfId="21486" xr:uid="{00000000-0005-0000-0000-000050220000}"/>
    <cellStyle name="Normal 7 8 4 2 3" xfId="9618" xr:uid="{00000000-0005-0000-0000-00004F220000}"/>
    <cellStyle name="Normal 7 8 4 2 4" xfId="17696" xr:uid="{00000000-0005-0000-0000-00004F220000}"/>
    <cellStyle name="Normal 7 8 4 3" xfId="4822" xr:uid="{00000000-0005-0000-0000-0000C3150000}"/>
    <cellStyle name="Normal 7 8 4 3 2" xfId="11209" xr:uid="{00000000-0005-0000-0000-000051220000}"/>
    <cellStyle name="Normal 7 8 4 3 3" xfId="19287" xr:uid="{00000000-0005-0000-0000-000051220000}"/>
    <cellStyle name="Normal 7 8 4 4" xfId="8023" xr:uid="{00000000-0005-0000-0000-000052220000}"/>
    <cellStyle name="Normal 7 8 4 4 2" xfId="16101" xr:uid="{00000000-0005-0000-0000-000052220000}"/>
    <cellStyle name="Normal 7 8 4 5" xfId="12646" xr:uid="{00000000-0005-0000-0000-000053220000}"/>
    <cellStyle name="Normal 7 8 4 5 2" xfId="20710" xr:uid="{00000000-0005-0000-0000-000053220000}"/>
    <cellStyle name="Normal 7 8 4 6" xfId="6413" xr:uid="{00000000-0005-0000-0000-00004E220000}"/>
    <cellStyle name="Normal 7 8 4 7" xfId="14493" xr:uid="{00000000-0005-0000-0000-00004E220000}"/>
    <cellStyle name="Normal 7 8 5" xfId="2036" xr:uid="{00000000-0005-0000-0000-0000C4150000}"/>
    <cellStyle name="Normal 7 8 5 2" xfId="3686" xr:uid="{00000000-0005-0000-0000-0000C5150000}"/>
    <cellStyle name="Normal 7 8 5 2 2" xfId="10145" xr:uid="{00000000-0005-0000-0000-000055220000}"/>
    <cellStyle name="Normal 7 8 5 2 3" xfId="18223" xr:uid="{00000000-0005-0000-0000-000055220000}"/>
    <cellStyle name="Normal 7 8 5 3" xfId="5349" xr:uid="{00000000-0005-0000-0000-0000C6150000}"/>
    <cellStyle name="Normal 7 8 5 3 2" xfId="11736" xr:uid="{00000000-0005-0000-0000-000056220000}"/>
    <cellStyle name="Normal 7 8 5 3 3" xfId="19814" xr:uid="{00000000-0005-0000-0000-000056220000}"/>
    <cellStyle name="Normal 7 8 5 4" xfId="8550" xr:uid="{00000000-0005-0000-0000-000057220000}"/>
    <cellStyle name="Normal 7 8 5 4 2" xfId="16628" xr:uid="{00000000-0005-0000-0000-000057220000}"/>
    <cellStyle name="Normal 7 8 5 5" xfId="13450" xr:uid="{00000000-0005-0000-0000-000058220000}"/>
    <cellStyle name="Normal 7 8 5 5 2" xfId="21487" xr:uid="{00000000-0005-0000-0000-000058220000}"/>
    <cellStyle name="Normal 7 8 5 6" xfId="6940" xr:uid="{00000000-0005-0000-0000-000054220000}"/>
    <cellStyle name="Normal 7 8 5 7" xfId="15020" xr:uid="{00000000-0005-0000-0000-000054220000}"/>
    <cellStyle name="Normal 7 8 6" xfId="2694" xr:uid="{00000000-0005-0000-0000-0000C7150000}"/>
    <cellStyle name="Normal 7 8 6 2" xfId="12841" xr:uid="{00000000-0005-0000-0000-00005A220000}"/>
    <cellStyle name="Normal 7 8 6 2 2" xfId="20879" xr:uid="{00000000-0005-0000-0000-00005A220000}"/>
    <cellStyle name="Normal 7 8 6 3" xfId="9185" xr:uid="{00000000-0005-0000-0000-000059220000}"/>
    <cellStyle name="Normal 7 8 6 4" xfId="17263" xr:uid="{00000000-0005-0000-0000-000059220000}"/>
    <cellStyle name="Normal 7 8 7" xfId="4295" xr:uid="{00000000-0005-0000-0000-0000C8150000}"/>
    <cellStyle name="Normal 7 8 7 2" xfId="10682" xr:uid="{00000000-0005-0000-0000-00005B220000}"/>
    <cellStyle name="Normal 7 8 7 3" xfId="18760" xr:uid="{00000000-0005-0000-0000-00005B220000}"/>
    <cellStyle name="Normal 7 8 8" xfId="7496" xr:uid="{00000000-0005-0000-0000-00005C220000}"/>
    <cellStyle name="Normal 7 8 8 2" xfId="15574" xr:uid="{00000000-0005-0000-0000-00005C220000}"/>
    <cellStyle name="Normal 7 8 9" xfId="12379" xr:uid="{00000000-0005-0000-0000-00005D220000}"/>
    <cellStyle name="Normal 7 8 9 2" xfId="20451" xr:uid="{00000000-0005-0000-0000-00005D220000}"/>
    <cellStyle name="Normal 7 9" xfId="864" xr:uid="{00000000-0005-0000-0000-000060030000}"/>
    <cellStyle name="Normal 7 9 10" xfId="13771" xr:uid="{00000000-0005-0000-0000-00005F220000}"/>
    <cellStyle name="Normal 7 9 10 2" xfId="21768" xr:uid="{00000000-0005-0000-0000-00005F220000}"/>
    <cellStyle name="Normal 7 9 11" xfId="5887" xr:uid="{00000000-0005-0000-0000-00005E220000}"/>
    <cellStyle name="Normal 7 9 12" xfId="13967" xr:uid="{00000000-0005-0000-0000-00005E220000}"/>
    <cellStyle name="Normal 7 9 2" xfId="865" xr:uid="{00000000-0005-0000-0000-000061030000}"/>
    <cellStyle name="Normal 7 9 2 10" xfId="5942" xr:uid="{00000000-0005-0000-0000-000060220000}"/>
    <cellStyle name="Normal 7 9 2 11" xfId="14022" xr:uid="{00000000-0005-0000-0000-000060220000}"/>
    <cellStyle name="Normal 7 9 2 2" xfId="1211" xr:uid="{00000000-0005-0000-0000-0000CB150000}"/>
    <cellStyle name="Normal 7 9 2 2 2" xfId="1869" xr:uid="{00000000-0005-0000-0000-0000CC150000}"/>
    <cellStyle name="Normal 7 9 2 2 2 2" xfId="3519" xr:uid="{00000000-0005-0000-0000-0000CD150000}"/>
    <cellStyle name="Normal 7 9 2 2 2 2 2" xfId="9978" xr:uid="{00000000-0005-0000-0000-000063220000}"/>
    <cellStyle name="Normal 7 9 2 2 2 2 3" xfId="18056" xr:uid="{00000000-0005-0000-0000-000063220000}"/>
    <cellStyle name="Normal 7 9 2 2 2 3" xfId="5182" xr:uid="{00000000-0005-0000-0000-0000CE150000}"/>
    <cellStyle name="Normal 7 9 2 2 2 3 2" xfId="11569" xr:uid="{00000000-0005-0000-0000-000064220000}"/>
    <cellStyle name="Normal 7 9 2 2 2 3 3" xfId="19647" xr:uid="{00000000-0005-0000-0000-000064220000}"/>
    <cellStyle name="Normal 7 9 2 2 2 4" xfId="8383" xr:uid="{00000000-0005-0000-0000-000065220000}"/>
    <cellStyle name="Normal 7 9 2 2 2 4 2" xfId="16461" xr:uid="{00000000-0005-0000-0000-000065220000}"/>
    <cellStyle name="Normal 7 9 2 2 2 5" xfId="13452" xr:uid="{00000000-0005-0000-0000-000066220000}"/>
    <cellStyle name="Normal 7 9 2 2 2 5 2" xfId="21489" xr:uid="{00000000-0005-0000-0000-000066220000}"/>
    <cellStyle name="Normal 7 9 2 2 2 6" xfId="6773" xr:uid="{00000000-0005-0000-0000-000062220000}"/>
    <cellStyle name="Normal 7 9 2 2 2 7" xfId="14853" xr:uid="{00000000-0005-0000-0000-000062220000}"/>
    <cellStyle name="Normal 7 9 2 2 3" xfId="2396" xr:uid="{00000000-0005-0000-0000-0000CF150000}"/>
    <cellStyle name="Normal 7 9 2 2 3 2" xfId="4046" xr:uid="{00000000-0005-0000-0000-0000D0150000}"/>
    <cellStyle name="Normal 7 9 2 2 3 2 2" xfId="10505" xr:uid="{00000000-0005-0000-0000-000068220000}"/>
    <cellStyle name="Normal 7 9 2 2 3 2 3" xfId="18583" xr:uid="{00000000-0005-0000-0000-000068220000}"/>
    <cellStyle name="Normal 7 9 2 2 3 3" xfId="5709" xr:uid="{00000000-0005-0000-0000-0000D1150000}"/>
    <cellStyle name="Normal 7 9 2 2 3 3 2" xfId="12096" xr:uid="{00000000-0005-0000-0000-000069220000}"/>
    <cellStyle name="Normal 7 9 2 2 3 3 3" xfId="20174" xr:uid="{00000000-0005-0000-0000-000069220000}"/>
    <cellStyle name="Normal 7 9 2 2 3 4" xfId="8910" xr:uid="{00000000-0005-0000-0000-00006A220000}"/>
    <cellStyle name="Normal 7 9 2 2 3 4 2" xfId="16988" xr:uid="{00000000-0005-0000-0000-00006A220000}"/>
    <cellStyle name="Normal 7 9 2 2 3 5" xfId="7300" xr:uid="{00000000-0005-0000-0000-000067220000}"/>
    <cellStyle name="Normal 7 9 2 2 3 6" xfId="15380" xr:uid="{00000000-0005-0000-0000-000067220000}"/>
    <cellStyle name="Normal 7 9 2 2 4" xfId="2962" xr:uid="{00000000-0005-0000-0000-0000D2150000}"/>
    <cellStyle name="Normal 7 9 2 2 4 2" xfId="9451" xr:uid="{00000000-0005-0000-0000-00006B220000}"/>
    <cellStyle name="Normal 7 9 2 2 4 3" xfId="17529" xr:uid="{00000000-0005-0000-0000-00006B220000}"/>
    <cellStyle name="Normal 7 9 2 2 5" xfId="4655" xr:uid="{00000000-0005-0000-0000-0000D3150000}"/>
    <cellStyle name="Normal 7 9 2 2 5 2" xfId="11042" xr:uid="{00000000-0005-0000-0000-00006C220000}"/>
    <cellStyle name="Normal 7 9 2 2 5 3" xfId="19120" xr:uid="{00000000-0005-0000-0000-00006C220000}"/>
    <cellStyle name="Normal 7 9 2 2 6" xfId="7856" xr:uid="{00000000-0005-0000-0000-00006D220000}"/>
    <cellStyle name="Normal 7 9 2 2 6 2" xfId="15934" xr:uid="{00000000-0005-0000-0000-00006D220000}"/>
    <cellStyle name="Normal 7 9 2 2 7" xfId="12650" xr:uid="{00000000-0005-0000-0000-00006E220000}"/>
    <cellStyle name="Normal 7 9 2 2 7 2" xfId="20714" xr:uid="{00000000-0005-0000-0000-00006E220000}"/>
    <cellStyle name="Normal 7 9 2 2 8" xfId="6246" xr:uid="{00000000-0005-0000-0000-000061220000}"/>
    <cellStyle name="Normal 7 9 2 2 9" xfId="14326" xr:uid="{00000000-0005-0000-0000-000061220000}"/>
    <cellStyle name="Normal 7 9 2 3" xfId="1566" xr:uid="{00000000-0005-0000-0000-0000D4150000}"/>
    <cellStyle name="Normal 7 9 2 3 2" xfId="3215" xr:uid="{00000000-0005-0000-0000-0000D5150000}"/>
    <cellStyle name="Normal 7 9 2 3 2 2" xfId="9674" xr:uid="{00000000-0005-0000-0000-000070220000}"/>
    <cellStyle name="Normal 7 9 2 3 2 3" xfId="17752" xr:uid="{00000000-0005-0000-0000-000070220000}"/>
    <cellStyle name="Normal 7 9 2 3 3" xfId="4878" xr:uid="{00000000-0005-0000-0000-0000D6150000}"/>
    <cellStyle name="Normal 7 9 2 3 3 2" xfId="11265" xr:uid="{00000000-0005-0000-0000-000071220000}"/>
    <cellStyle name="Normal 7 9 2 3 3 3" xfId="19343" xr:uid="{00000000-0005-0000-0000-000071220000}"/>
    <cellStyle name="Normal 7 9 2 3 4" xfId="8079" xr:uid="{00000000-0005-0000-0000-000072220000}"/>
    <cellStyle name="Normal 7 9 2 3 4 2" xfId="16157" xr:uid="{00000000-0005-0000-0000-000072220000}"/>
    <cellStyle name="Normal 7 9 2 3 5" xfId="13453" xr:uid="{00000000-0005-0000-0000-000073220000}"/>
    <cellStyle name="Normal 7 9 2 3 5 2" xfId="21490" xr:uid="{00000000-0005-0000-0000-000073220000}"/>
    <cellStyle name="Normal 7 9 2 3 6" xfId="6469" xr:uid="{00000000-0005-0000-0000-00006F220000}"/>
    <cellStyle name="Normal 7 9 2 3 7" xfId="14549" xr:uid="{00000000-0005-0000-0000-00006F220000}"/>
    <cellStyle name="Normal 7 9 2 4" xfId="2092" xr:uid="{00000000-0005-0000-0000-0000D7150000}"/>
    <cellStyle name="Normal 7 9 2 4 2" xfId="3742" xr:uid="{00000000-0005-0000-0000-0000D8150000}"/>
    <cellStyle name="Normal 7 9 2 4 2 2" xfId="10201" xr:uid="{00000000-0005-0000-0000-000075220000}"/>
    <cellStyle name="Normal 7 9 2 4 2 3" xfId="18279" xr:uid="{00000000-0005-0000-0000-000075220000}"/>
    <cellStyle name="Normal 7 9 2 4 3" xfId="5405" xr:uid="{00000000-0005-0000-0000-0000D9150000}"/>
    <cellStyle name="Normal 7 9 2 4 3 2" xfId="11792" xr:uid="{00000000-0005-0000-0000-000076220000}"/>
    <cellStyle name="Normal 7 9 2 4 3 3" xfId="19870" xr:uid="{00000000-0005-0000-0000-000076220000}"/>
    <cellStyle name="Normal 7 9 2 4 4" xfId="8606" xr:uid="{00000000-0005-0000-0000-000077220000}"/>
    <cellStyle name="Normal 7 9 2 4 4 2" xfId="16684" xr:uid="{00000000-0005-0000-0000-000077220000}"/>
    <cellStyle name="Normal 7 9 2 4 5" xfId="13451" xr:uid="{00000000-0005-0000-0000-000078220000}"/>
    <cellStyle name="Normal 7 9 2 4 5 2" xfId="21488" xr:uid="{00000000-0005-0000-0000-000078220000}"/>
    <cellStyle name="Normal 7 9 2 4 6" xfId="6996" xr:uid="{00000000-0005-0000-0000-000074220000}"/>
    <cellStyle name="Normal 7 9 2 4 7" xfId="15076" xr:uid="{00000000-0005-0000-0000-000074220000}"/>
    <cellStyle name="Normal 7 9 2 5" xfId="2697" xr:uid="{00000000-0005-0000-0000-0000DA150000}"/>
    <cellStyle name="Normal 7 9 2 5 2" xfId="9188" xr:uid="{00000000-0005-0000-0000-000079220000}"/>
    <cellStyle name="Normal 7 9 2 5 3" xfId="17266" xr:uid="{00000000-0005-0000-0000-000079220000}"/>
    <cellStyle name="Normal 7 9 2 6" xfId="4351" xr:uid="{00000000-0005-0000-0000-0000DB150000}"/>
    <cellStyle name="Normal 7 9 2 6 2" xfId="10738" xr:uid="{00000000-0005-0000-0000-00007A220000}"/>
    <cellStyle name="Normal 7 9 2 6 3" xfId="18816" xr:uid="{00000000-0005-0000-0000-00007A220000}"/>
    <cellStyle name="Normal 7 9 2 7" xfId="7552" xr:uid="{00000000-0005-0000-0000-00007B220000}"/>
    <cellStyle name="Normal 7 9 2 7 2" xfId="15630" xr:uid="{00000000-0005-0000-0000-00007B220000}"/>
    <cellStyle name="Normal 7 9 2 8" xfId="12382" xr:uid="{00000000-0005-0000-0000-00007C220000}"/>
    <cellStyle name="Normal 7 9 2 8 2" xfId="20454" xr:uid="{00000000-0005-0000-0000-00007C220000}"/>
    <cellStyle name="Normal 7 9 2 9" xfId="13772" xr:uid="{00000000-0005-0000-0000-00007D220000}"/>
    <cellStyle name="Normal 7 9 2 9 2" xfId="21769" xr:uid="{00000000-0005-0000-0000-00007D220000}"/>
    <cellStyle name="Normal 7 9 3" xfId="1098" xr:uid="{00000000-0005-0000-0000-0000DC150000}"/>
    <cellStyle name="Normal 7 9 3 2" xfId="1755" xr:uid="{00000000-0005-0000-0000-0000DD150000}"/>
    <cellStyle name="Normal 7 9 3 2 2" xfId="3405" xr:uid="{00000000-0005-0000-0000-0000DE150000}"/>
    <cellStyle name="Normal 7 9 3 2 2 2" xfId="9864" xr:uid="{00000000-0005-0000-0000-000080220000}"/>
    <cellStyle name="Normal 7 9 3 2 2 3" xfId="17942" xr:uid="{00000000-0005-0000-0000-000080220000}"/>
    <cellStyle name="Normal 7 9 3 2 3" xfId="5068" xr:uid="{00000000-0005-0000-0000-0000DF150000}"/>
    <cellStyle name="Normal 7 9 3 2 3 2" xfId="11455" xr:uid="{00000000-0005-0000-0000-000081220000}"/>
    <cellStyle name="Normal 7 9 3 2 3 3" xfId="19533" xr:uid="{00000000-0005-0000-0000-000081220000}"/>
    <cellStyle name="Normal 7 9 3 2 4" xfId="8269" xr:uid="{00000000-0005-0000-0000-000082220000}"/>
    <cellStyle name="Normal 7 9 3 2 4 2" xfId="16347" xr:uid="{00000000-0005-0000-0000-000082220000}"/>
    <cellStyle name="Normal 7 9 3 2 5" xfId="13454" xr:uid="{00000000-0005-0000-0000-000083220000}"/>
    <cellStyle name="Normal 7 9 3 2 5 2" xfId="21491" xr:uid="{00000000-0005-0000-0000-000083220000}"/>
    <cellStyle name="Normal 7 9 3 2 6" xfId="6659" xr:uid="{00000000-0005-0000-0000-00007F220000}"/>
    <cellStyle name="Normal 7 9 3 2 7" xfId="14739" xr:uid="{00000000-0005-0000-0000-00007F220000}"/>
    <cellStyle name="Normal 7 9 3 3" xfId="2282" xr:uid="{00000000-0005-0000-0000-0000E0150000}"/>
    <cellStyle name="Normal 7 9 3 3 2" xfId="3932" xr:uid="{00000000-0005-0000-0000-0000E1150000}"/>
    <cellStyle name="Normal 7 9 3 3 2 2" xfId="10391" xr:uid="{00000000-0005-0000-0000-000085220000}"/>
    <cellStyle name="Normal 7 9 3 3 2 3" xfId="18469" xr:uid="{00000000-0005-0000-0000-000085220000}"/>
    <cellStyle name="Normal 7 9 3 3 3" xfId="5595" xr:uid="{00000000-0005-0000-0000-0000E2150000}"/>
    <cellStyle name="Normal 7 9 3 3 3 2" xfId="11982" xr:uid="{00000000-0005-0000-0000-000086220000}"/>
    <cellStyle name="Normal 7 9 3 3 3 3" xfId="20060" xr:uid="{00000000-0005-0000-0000-000086220000}"/>
    <cellStyle name="Normal 7 9 3 3 4" xfId="8796" xr:uid="{00000000-0005-0000-0000-000087220000}"/>
    <cellStyle name="Normal 7 9 3 3 4 2" xfId="16874" xr:uid="{00000000-0005-0000-0000-000087220000}"/>
    <cellStyle name="Normal 7 9 3 3 5" xfId="7186" xr:uid="{00000000-0005-0000-0000-000084220000}"/>
    <cellStyle name="Normal 7 9 3 3 6" xfId="15266" xr:uid="{00000000-0005-0000-0000-000084220000}"/>
    <cellStyle name="Normal 7 9 3 4" xfId="2849" xr:uid="{00000000-0005-0000-0000-0000E3150000}"/>
    <cellStyle name="Normal 7 9 3 4 2" xfId="9338" xr:uid="{00000000-0005-0000-0000-000088220000}"/>
    <cellStyle name="Normal 7 9 3 4 3" xfId="17416" xr:uid="{00000000-0005-0000-0000-000088220000}"/>
    <cellStyle name="Normal 7 9 3 5" xfId="4541" xr:uid="{00000000-0005-0000-0000-0000E4150000}"/>
    <cellStyle name="Normal 7 9 3 5 2" xfId="10928" xr:uid="{00000000-0005-0000-0000-000089220000}"/>
    <cellStyle name="Normal 7 9 3 5 3" xfId="19006" xr:uid="{00000000-0005-0000-0000-000089220000}"/>
    <cellStyle name="Normal 7 9 3 6" xfId="7742" xr:uid="{00000000-0005-0000-0000-00008A220000}"/>
    <cellStyle name="Normal 7 9 3 6 2" xfId="15820" xr:uid="{00000000-0005-0000-0000-00008A220000}"/>
    <cellStyle name="Normal 7 9 3 7" xfId="12649" xr:uid="{00000000-0005-0000-0000-00008B220000}"/>
    <cellStyle name="Normal 7 9 3 7 2" xfId="20713" xr:uid="{00000000-0005-0000-0000-00008B220000}"/>
    <cellStyle name="Normal 7 9 3 8" xfId="6132" xr:uid="{00000000-0005-0000-0000-00007E220000}"/>
    <cellStyle name="Normal 7 9 3 9" xfId="14212" xr:uid="{00000000-0005-0000-0000-00007E220000}"/>
    <cellStyle name="Normal 7 9 4" xfId="1511" xr:uid="{00000000-0005-0000-0000-0000E5150000}"/>
    <cellStyle name="Normal 7 9 4 2" xfId="3160" xr:uid="{00000000-0005-0000-0000-0000E6150000}"/>
    <cellStyle name="Normal 7 9 4 2 2" xfId="9619" xr:uid="{00000000-0005-0000-0000-00008D220000}"/>
    <cellStyle name="Normal 7 9 4 2 3" xfId="17697" xr:uid="{00000000-0005-0000-0000-00008D220000}"/>
    <cellStyle name="Normal 7 9 4 3" xfId="4823" xr:uid="{00000000-0005-0000-0000-0000E7150000}"/>
    <cellStyle name="Normal 7 9 4 3 2" xfId="11210" xr:uid="{00000000-0005-0000-0000-00008E220000}"/>
    <cellStyle name="Normal 7 9 4 3 3" xfId="19288" xr:uid="{00000000-0005-0000-0000-00008E220000}"/>
    <cellStyle name="Normal 7 9 4 4" xfId="8024" xr:uid="{00000000-0005-0000-0000-00008F220000}"/>
    <cellStyle name="Normal 7 9 4 4 2" xfId="16102" xr:uid="{00000000-0005-0000-0000-00008F220000}"/>
    <cellStyle name="Normal 7 9 4 5" xfId="13455" xr:uid="{00000000-0005-0000-0000-000090220000}"/>
    <cellStyle name="Normal 7 9 4 5 2" xfId="21492" xr:uid="{00000000-0005-0000-0000-000090220000}"/>
    <cellStyle name="Normal 7 9 4 6" xfId="6414" xr:uid="{00000000-0005-0000-0000-00008C220000}"/>
    <cellStyle name="Normal 7 9 4 7" xfId="14494" xr:uid="{00000000-0005-0000-0000-00008C220000}"/>
    <cellStyle name="Normal 7 9 5" xfId="2037" xr:uid="{00000000-0005-0000-0000-0000E8150000}"/>
    <cellStyle name="Normal 7 9 5 2" xfId="3687" xr:uid="{00000000-0005-0000-0000-0000E9150000}"/>
    <cellStyle name="Normal 7 9 5 2 2" xfId="10146" xr:uid="{00000000-0005-0000-0000-000092220000}"/>
    <cellStyle name="Normal 7 9 5 2 3" xfId="18224" xr:uid="{00000000-0005-0000-0000-000092220000}"/>
    <cellStyle name="Normal 7 9 5 3" xfId="5350" xr:uid="{00000000-0005-0000-0000-0000EA150000}"/>
    <cellStyle name="Normal 7 9 5 3 2" xfId="11737" xr:uid="{00000000-0005-0000-0000-000093220000}"/>
    <cellStyle name="Normal 7 9 5 3 3" xfId="19815" xr:uid="{00000000-0005-0000-0000-000093220000}"/>
    <cellStyle name="Normal 7 9 5 4" xfId="8551" xr:uid="{00000000-0005-0000-0000-000094220000}"/>
    <cellStyle name="Normal 7 9 5 4 2" xfId="16629" xr:uid="{00000000-0005-0000-0000-000094220000}"/>
    <cellStyle name="Normal 7 9 5 5" xfId="12842" xr:uid="{00000000-0005-0000-0000-000095220000}"/>
    <cellStyle name="Normal 7 9 5 5 2" xfId="20880" xr:uid="{00000000-0005-0000-0000-000095220000}"/>
    <cellStyle name="Normal 7 9 5 6" xfId="6941" xr:uid="{00000000-0005-0000-0000-000091220000}"/>
    <cellStyle name="Normal 7 9 5 7" xfId="15021" xr:uid="{00000000-0005-0000-0000-000091220000}"/>
    <cellStyle name="Normal 7 9 6" xfId="2696" xr:uid="{00000000-0005-0000-0000-0000EB150000}"/>
    <cellStyle name="Normal 7 9 6 2" xfId="9187" xr:uid="{00000000-0005-0000-0000-000096220000}"/>
    <cellStyle name="Normal 7 9 6 3" xfId="17265" xr:uid="{00000000-0005-0000-0000-000096220000}"/>
    <cellStyle name="Normal 7 9 7" xfId="4296" xr:uid="{00000000-0005-0000-0000-0000EC150000}"/>
    <cellStyle name="Normal 7 9 7 2" xfId="10683" xr:uid="{00000000-0005-0000-0000-000097220000}"/>
    <cellStyle name="Normal 7 9 7 3" xfId="18761" xr:uid="{00000000-0005-0000-0000-000097220000}"/>
    <cellStyle name="Normal 7 9 8" xfId="7497" xr:uid="{00000000-0005-0000-0000-000098220000}"/>
    <cellStyle name="Normal 7 9 8 2" xfId="15575" xr:uid="{00000000-0005-0000-0000-000098220000}"/>
    <cellStyle name="Normal 7 9 9" xfId="12381" xr:uid="{00000000-0005-0000-0000-000099220000}"/>
    <cellStyle name="Normal 7 9 9 2" xfId="20453" xr:uid="{00000000-0005-0000-0000-000099220000}"/>
    <cellStyle name="Normal 8" xfId="866" xr:uid="{00000000-0005-0000-0000-000062030000}"/>
    <cellStyle name="Normal 9" xfId="867" xr:uid="{00000000-0005-0000-0000-000063030000}"/>
    <cellStyle name="Normal 9 2" xfId="868" xr:uid="{00000000-0005-0000-0000-000064030000}"/>
    <cellStyle name="Normal 9 3" xfId="869" xr:uid="{00000000-0005-0000-0000-000065030000}"/>
    <cellStyle name="Normal 9 3 10" xfId="13773" xr:uid="{00000000-0005-0000-0000-00009E220000}"/>
    <cellStyle name="Normal 9 3 10 2" xfId="21770" xr:uid="{00000000-0005-0000-0000-00009E220000}"/>
    <cellStyle name="Normal 9 3 11" xfId="5888" xr:uid="{00000000-0005-0000-0000-00009D220000}"/>
    <cellStyle name="Normal 9 3 12" xfId="13968" xr:uid="{00000000-0005-0000-0000-00009D220000}"/>
    <cellStyle name="Normal 9 3 2" xfId="870" xr:uid="{00000000-0005-0000-0000-000066030000}"/>
    <cellStyle name="Normal 9 3 2 10" xfId="5961" xr:uid="{00000000-0005-0000-0000-00009F220000}"/>
    <cellStyle name="Normal 9 3 2 11" xfId="14041" xr:uid="{00000000-0005-0000-0000-00009F220000}"/>
    <cellStyle name="Normal 9 3 2 2" xfId="1212" xr:uid="{00000000-0005-0000-0000-0000F2150000}"/>
    <cellStyle name="Normal 9 3 2 2 2" xfId="1870" xr:uid="{00000000-0005-0000-0000-0000F3150000}"/>
    <cellStyle name="Normal 9 3 2 2 2 2" xfId="3520" xr:uid="{00000000-0005-0000-0000-0000F4150000}"/>
    <cellStyle name="Normal 9 3 2 2 2 2 2" xfId="9979" xr:uid="{00000000-0005-0000-0000-0000A2220000}"/>
    <cellStyle name="Normal 9 3 2 2 2 2 3" xfId="18057" xr:uid="{00000000-0005-0000-0000-0000A2220000}"/>
    <cellStyle name="Normal 9 3 2 2 2 3" xfId="5183" xr:uid="{00000000-0005-0000-0000-0000F5150000}"/>
    <cellStyle name="Normal 9 3 2 2 2 3 2" xfId="11570" xr:uid="{00000000-0005-0000-0000-0000A3220000}"/>
    <cellStyle name="Normal 9 3 2 2 2 3 3" xfId="19648" xr:uid="{00000000-0005-0000-0000-0000A3220000}"/>
    <cellStyle name="Normal 9 3 2 2 2 4" xfId="8384" xr:uid="{00000000-0005-0000-0000-0000A4220000}"/>
    <cellStyle name="Normal 9 3 2 2 2 4 2" xfId="16462" xr:uid="{00000000-0005-0000-0000-0000A4220000}"/>
    <cellStyle name="Normal 9 3 2 2 2 5" xfId="13457" xr:uid="{00000000-0005-0000-0000-0000A5220000}"/>
    <cellStyle name="Normal 9 3 2 2 2 5 2" xfId="21494" xr:uid="{00000000-0005-0000-0000-0000A5220000}"/>
    <cellStyle name="Normal 9 3 2 2 2 6" xfId="6774" xr:uid="{00000000-0005-0000-0000-0000A1220000}"/>
    <cellStyle name="Normal 9 3 2 2 2 7" xfId="14854" xr:uid="{00000000-0005-0000-0000-0000A1220000}"/>
    <cellStyle name="Normal 9 3 2 2 3" xfId="2397" xr:uid="{00000000-0005-0000-0000-0000F6150000}"/>
    <cellStyle name="Normal 9 3 2 2 3 2" xfId="4047" xr:uid="{00000000-0005-0000-0000-0000F7150000}"/>
    <cellStyle name="Normal 9 3 2 2 3 2 2" xfId="10506" xr:uid="{00000000-0005-0000-0000-0000A7220000}"/>
    <cellStyle name="Normal 9 3 2 2 3 2 3" xfId="18584" xr:uid="{00000000-0005-0000-0000-0000A7220000}"/>
    <cellStyle name="Normal 9 3 2 2 3 3" xfId="5710" xr:uid="{00000000-0005-0000-0000-0000F8150000}"/>
    <cellStyle name="Normal 9 3 2 2 3 3 2" xfId="12097" xr:uid="{00000000-0005-0000-0000-0000A8220000}"/>
    <cellStyle name="Normal 9 3 2 2 3 3 3" xfId="20175" xr:uid="{00000000-0005-0000-0000-0000A8220000}"/>
    <cellStyle name="Normal 9 3 2 2 3 4" xfId="8911" xr:uid="{00000000-0005-0000-0000-0000A9220000}"/>
    <cellStyle name="Normal 9 3 2 2 3 4 2" xfId="16989" xr:uid="{00000000-0005-0000-0000-0000A9220000}"/>
    <cellStyle name="Normal 9 3 2 2 3 5" xfId="7301" xr:uid="{00000000-0005-0000-0000-0000A6220000}"/>
    <cellStyle name="Normal 9 3 2 2 3 6" xfId="15381" xr:uid="{00000000-0005-0000-0000-0000A6220000}"/>
    <cellStyle name="Normal 9 3 2 2 4" xfId="2963" xr:uid="{00000000-0005-0000-0000-0000F9150000}"/>
    <cellStyle name="Normal 9 3 2 2 4 2" xfId="9452" xr:uid="{00000000-0005-0000-0000-0000AA220000}"/>
    <cellStyle name="Normal 9 3 2 2 4 3" xfId="17530" xr:uid="{00000000-0005-0000-0000-0000AA220000}"/>
    <cellStyle name="Normal 9 3 2 2 5" xfId="4656" xr:uid="{00000000-0005-0000-0000-0000FA150000}"/>
    <cellStyle name="Normal 9 3 2 2 5 2" xfId="11043" xr:uid="{00000000-0005-0000-0000-0000AB220000}"/>
    <cellStyle name="Normal 9 3 2 2 5 3" xfId="19121" xr:uid="{00000000-0005-0000-0000-0000AB220000}"/>
    <cellStyle name="Normal 9 3 2 2 6" xfId="7857" xr:uid="{00000000-0005-0000-0000-0000AC220000}"/>
    <cellStyle name="Normal 9 3 2 2 6 2" xfId="15935" xr:uid="{00000000-0005-0000-0000-0000AC220000}"/>
    <cellStyle name="Normal 9 3 2 2 7" xfId="12652" xr:uid="{00000000-0005-0000-0000-0000AD220000}"/>
    <cellStyle name="Normal 9 3 2 2 7 2" xfId="20716" xr:uid="{00000000-0005-0000-0000-0000AD220000}"/>
    <cellStyle name="Normal 9 3 2 2 8" xfId="6247" xr:uid="{00000000-0005-0000-0000-0000A0220000}"/>
    <cellStyle name="Normal 9 3 2 2 9" xfId="14327" xr:uid="{00000000-0005-0000-0000-0000A0220000}"/>
    <cellStyle name="Normal 9 3 2 3" xfId="1585" xr:uid="{00000000-0005-0000-0000-0000FB150000}"/>
    <cellStyle name="Normal 9 3 2 3 2" xfId="3234" xr:uid="{00000000-0005-0000-0000-0000FC150000}"/>
    <cellStyle name="Normal 9 3 2 3 2 2" xfId="9693" xr:uid="{00000000-0005-0000-0000-0000AF220000}"/>
    <cellStyle name="Normal 9 3 2 3 2 3" xfId="17771" xr:uid="{00000000-0005-0000-0000-0000AF220000}"/>
    <cellStyle name="Normal 9 3 2 3 3" xfId="4897" xr:uid="{00000000-0005-0000-0000-0000FD150000}"/>
    <cellStyle name="Normal 9 3 2 3 3 2" xfId="11284" xr:uid="{00000000-0005-0000-0000-0000B0220000}"/>
    <cellStyle name="Normal 9 3 2 3 3 3" xfId="19362" xr:uid="{00000000-0005-0000-0000-0000B0220000}"/>
    <cellStyle name="Normal 9 3 2 3 4" xfId="8098" xr:uid="{00000000-0005-0000-0000-0000B1220000}"/>
    <cellStyle name="Normal 9 3 2 3 4 2" xfId="16176" xr:uid="{00000000-0005-0000-0000-0000B1220000}"/>
    <cellStyle name="Normal 9 3 2 3 5" xfId="13458" xr:uid="{00000000-0005-0000-0000-0000B2220000}"/>
    <cellStyle name="Normal 9 3 2 3 5 2" xfId="21495" xr:uid="{00000000-0005-0000-0000-0000B2220000}"/>
    <cellStyle name="Normal 9 3 2 3 6" xfId="6488" xr:uid="{00000000-0005-0000-0000-0000AE220000}"/>
    <cellStyle name="Normal 9 3 2 3 7" xfId="14568" xr:uid="{00000000-0005-0000-0000-0000AE220000}"/>
    <cellStyle name="Normal 9 3 2 4" xfId="2111" xr:uid="{00000000-0005-0000-0000-0000FE150000}"/>
    <cellStyle name="Normal 9 3 2 4 2" xfId="3761" xr:uid="{00000000-0005-0000-0000-0000FF150000}"/>
    <cellStyle name="Normal 9 3 2 4 2 2" xfId="10220" xr:uid="{00000000-0005-0000-0000-0000B4220000}"/>
    <cellStyle name="Normal 9 3 2 4 2 3" xfId="18298" xr:uid="{00000000-0005-0000-0000-0000B4220000}"/>
    <cellStyle name="Normal 9 3 2 4 3" xfId="5424" xr:uid="{00000000-0005-0000-0000-000000160000}"/>
    <cellStyle name="Normal 9 3 2 4 3 2" xfId="11811" xr:uid="{00000000-0005-0000-0000-0000B5220000}"/>
    <cellStyle name="Normal 9 3 2 4 3 3" xfId="19889" xr:uid="{00000000-0005-0000-0000-0000B5220000}"/>
    <cellStyle name="Normal 9 3 2 4 4" xfId="8625" xr:uid="{00000000-0005-0000-0000-0000B6220000}"/>
    <cellStyle name="Normal 9 3 2 4 4 2" xfId="16703" xr:uid="{00000000-0005-0000-0000-0000B6220000}"/>
    <cellStyle name="Normal 9 3 2 4 5" xfId="13456" xr:uid="{00000000-0005-0000-0000-0000B7220000}"/>
    <cellStyle name="Normal 9 3 2 4 5 2" xfId="21493" xr:uid="{00000000-0005-0000-0000-0000B7220000}"/>
    <cellStyle name="Normal 9 3 2 4 6" xfId="7015" xr:uid="{00000000-0005-0000-0000-0000B3220000}"/>
    <cellStyle name="Normal 9 3 2 4 7" xfId="15095" xr:uid="{00000000-0005-0000-0000-0000B3220000}"/>
    <cellStyle name="Normal 9 3 2 5" xfId="2699" xr:uid="{00000000-0005-0000-0000-000001160000}"/>
    <cellStyle name="Normal 9 3 2 5 2" xfId="9190" xr:uid="{00000000-0005-0000-0000-0000B8220000}"/>
    <cellStyle name="Normal 9 3 2 5 3" xfId="17268" xr:uid="{00000000-0005-0000-0000-0000B8220000}"/>
    <cellStyle name="Normal 9 3 2 6" xfId="4370" xr:uid="{00000000-0005-0000-0000-000002160000}"/>
    <cellStyle name="Normal 9 3 2 6 2" xfId="10757" xr:uid="{00000000-0005-0000-0000-0000B9220000}"/>
    <cellStyle name="Normal 9 3 2 6 3" xfId="18835" xr:uid="{00000000-0005-0000-0000-0000B9220000}"/>
    <cellStyle name="Normal 9 3 2 7" xfId="7571" xr:uid="{00000000-0005-0000-0000-0000BA220000}"/>
    <cellStyle name="Normal 9 3 2 7 2" xfId="15649" xr:uid="{00000000-0005-0000-0000-0000BA220000}"/>
    <cellStyle name="Normal 9 3 2 8" xfId="12384" xr:uid="{00000000-0005-0000-0000-0000BB220000}"/>
    <cellStyle name="Normal 9 3 2 8 2" xfId="20456" xr:uid="{00000000-0005-0000-0000-0000BB220000}"/>
    <cellStyle name="Normal 9 3 2 9" xfId="13774" xr:uid="{00000000-0005-0000-0000-0000BC220000}"/>
    <cellStyle name="Normal 9 3 2 9 2" xfId="21771" xr:uid="{00000000-0005-0000-0000-0000BC220000}"/>
    <cellStyle name="Normal 9 3 3" xfId="1099" xr:uid="{00000000-0005-0000-0000-000003160000}"/>
    <cellStyle name="Normal 9 3 3 2" xfId="1756" xr:uid="{00000000-0005-0000-0000-000004160000}"/>
    <cellStyle name="Normal 9 3 3 2 2" xfId="3406" xr:uid="{00000000-0005-0000-0000-000005160000}"/>
    <cellStyle name="Normal 9 3 3 2 2 2" xfId="13460" xr:uid="{00000000-0005-0000-0000-0000C0220000}"/>
    <cellStyle name="Normal 9 3 3 2 2 2 2" xfId="21497" xr:uid="{00000000-0005-0000-0000-0000C0220000}"/>
    <cellStyle name="Normal 9 3 3 2 2 3" xfId="9865" xr:uid="{00000000-0005-0000-0000-0000BF220000}"/>
    <cellStyle name="Normal 9 3 3 2 2 4" xfId="17943" xr:uid="{00000000-0005-0000-0000-0000BF220000}"/>
    <cellStyle name="Normal 9 3 3 2 3" xfId="5069" xr:uid="{00000000-0005-0000-0000-000006160000}"/>
    <cellStyle name="Normal 9 3 3 2 3 2" xfId="11456" xr:uid="{00000000-0005-0000-0000-0000C1220000}"/>
    <cellStyle name="Normal 9 3 3 2 3 3" xfId="19534" xr:uid="{00000000-0005-0000-0000-0000C1220000}"/>
    <cellStyle name="Normal 9 3 3 2 4" xfId="8270" xr:uid="{00000000-0005-0000-0000-0000C2220000}"/>
    <cellStyle name="Normal 9 3 3 2 4 2" xfId="16348" xr:uid="{00000000-0005-0000-0000-0000C2220000}"/>
    <cellStyle name="Normal 9 3 3 2 5" xfId="12653" xr:uid="{00000000-0005-0000-0000-0000C3220000}"/>
    <cellStyle name="Normal 9 3 3 2 5 2" xfId="20717" xr:uid="{00000000-0005-0000-0000-0000C3220000}"/>
    <cellStyle name="Normal 9 3 3 2 6" xfId="6660" xr:uid="{00000000-0005-0000-0000-0000BE220000}"/>
    <cellStyle name="Normal 9 3 3 2 7" xfId="14740" xr:uid="{00000000-0005-0000-0000-0000BE220000}"/>
    <cellStyle name="Normal 9 3 3 3" xfId="2283" xr:uid="{00000000-0005-0000-0000-000007160000}"/>
    <cellStyle name="Normal 9 3 3 3 2" xfId="3933" xr:uid="{00000000-0005-0000-0000-000008160000}"/>
    <cellStyle name="Normal 9 3 3 3 2 2" xfId="10392" xr:uid="{00000000-0005-0000-0000-0000C5220000}"/>
    <cellStyle name="Normal 9 3 3 3 2 3" xfId="18470" xr:uid="{00000000-0005-0000-0000-0000C5220000}"/>
    <cellStyle name="Normal 9 3 3 3 3" xfId="5596" xr:uid="{00000000-0005-0000-0000-000009160000}"/>
    <cellStyle name="Normal 9 3 3 3 3 2" xfId="11983" xr:uid="{00000000-0005-0000-0000-0000C6220000}"/>
    <cellStyle name="Normal 9 3 3 3 3 3" xfId="20061" xr:uid="{00000000-0005-0000-0000-0000C6220000}"/>
    <cellStyle name="Normal 9 3 3 3 4" xfId="8797" xr:uid="{00000000-0005-0000-0000-0000C7220000}"/>
    <cellStyle name="Normal 9 3 3 3 4 2" xfId="16875" xr:uid="{00000000-0005-0000-0000-0000C7220000}"/>
    <cellStyle name="Normal 9 3 3 3 5" xfId="13461" xr:uid="{00000000-0005-0000-0000-0000C8220000}"/>
    <cellStyle name="Normal 9 3 3 3 5 2" xfId="21498" xr:uid="{00000000-0005-0000-0000-0000C8220000}"/>
    <cellStyle name="Normal 9 3 3 3 6" xfId="7187" xr:uid="{00000000-0005-0000-0000-0000C4220000}"/>
    <cellStyle name="Normal 9 3 3 3 7" xfId="15267" xr:uid="{00000000-0005-0000-0000-0000C4220000}"/>
    <cellStyle name="Normal 9 3 3 4" xfId="2850" xr:uid="{00000000-0005-0000-0000-00000A160000}"/>
    <cellStyle name="Normal 9 3 3 4 2" xfId="13459" xr:uid="{00000000-0005-0000-0000-0000CA220000}"/>
    <cellStyle name="Normal 9 3 3 4 2 2" xfId="21496" xr:uid="{00000000-0005-0000-0000-0000CA220000}"/>
    <cellStyle name="Normal 9 3 3 4 3" xfId="9339" xr:uid="{00000000-0005-0000-0000-0000C9220000}"/>
    <cellStyle name="Normal 9 3 3 4 4" xfId="17417" xr:uid="{00000000-0005-0000-0000-0000C9220000}"/>
    <cellStyle name="Normal 9 3 3 5" xfId="4542" xr:uid="{00000000-0005-0000-0000-00000B160000}"/>
    <cellStyle name="Normal 9 3 3 5 2" xfId="10929" xr:uid="{00000000-0005-0000-0000-0000CB220000}"/>
    <cellStyle name="Normal 9 3 3 5 3" xfId="19007" xr:uid="{00000000-0005-0000-0000-0000CB220000}"/>
    <cellStyle name="Normal 9 3 3 6" xfId="7743" xr:uid="{00000000-0005-0000-0000-0000CC220000}"/>
    <cellStyle name="Normal 9 3 3 6 2" xfId="15821" xr:uid="{00000000-0005-0000-0000-0000CC220000}"/>
    <cellStyle name="Normal 9 3 3 7" xfId="12394" xr:uid="{00000000-0005-0000-0000-0000CD220000}"/>
    <cellStyle name="Normal 9 3 3 7 2" xfId="20465" xr:uid="{00000000-0005-0000-0000-0000CD220000}"/>
    <cellStyle name="Normal 9 3 3 8" xfId="6133" xr:uid="{00000000-0005-0000-0000-0000BD220000}"/>
    <cellStyle name="Normal 9 3 3 9" xfId="14213" xr:uid="{00000000-0005-0000-0000-0000BD220000}"/>
    <cellStyle name="Normal 9 3 4" xfId="1512" xr:uid="{00000000-0005-0000-0000-00000C160000}"/>
    <cellStyle name="Normal 9 3 4 2" xfId="3161" xr:uid="{00000000-0005-0000-0000-00000D160000}"/>
    <cellStyle name="Normal 9 3 4 2 2" xfId="13462" xr:uid="{00000000-0005-0000-0000-0000D0220000}"/>
    <cellStyle name="Normal 9 3 4 2 2 2" xfId="21499" xr:uid="{00000000-0005-0000-0000-0000D0220000}"/>
    <cellStyle name="Normal 9 3 4 2 3" xfId="9620" xr:uid="{00000000-0005-0000-0000-0000CF220000}"/>
    <cellStyle name="Normal 9 3 4 2 4" xfId="17698" xr:uid="{00000000-0005-0000-0000-0000CF220000}"/>
    <cellStyle name="Normal 9 3 4 3" xfId="4824" xr:uid="{00000000-0005-0000-0000-00000E160000}"/>
    <cellStyle name="Normal 9 3 4 3 2" xfId="11211" xr:uid="{00000000-0005-0000-0000-0000D1220000}"/>
    <cellStyle name="Normal 9 3 4 3 3" xfId="19289" xr:uid="{00000000-0005-0000-0000-0000D1220000}"/>
    <cellStyle name="Normal 9 3 4 4" xfId="8025" xr:uid="{00000000-0005-0000-0000-0000D2220000}"/>
    <cellStyle name="Normal 9 3 4 4 2" xfId="16103" xr:uid="{00000000-0005-0000-0000-0000D2220000}"/>
    <cellStyle name="Normal 9 3 4 5" xfId="12651" xr:uid="{00000000-0005-0000-0000-0000D3220000}"/>
    <cellStyle name="Normal 9 3 4 5 2" xfId="20715" xr:uid="{00000000-0005-0000-0000-0000D3220000}"/>
    <cellStyle name="Normal 9 3 4 6" xfId="6415" xr:uid="{00000000-0005-0000-0000-0000CE220000}"/>
    <cellStyle name="Normal 9 3 4 7" xfId="14495" xr:uid="{00000000-0005-0000-0000-0000CE220000}"/>
    <cellStyle name="Normal 9 3 5" xfId="2038" xr:uid="{00000000-0005-0000-0000-00000F160000}"/>
    <cellStyle name="Normal 9 3 5 2" xfId="3688" xr:uid="{00000000-0005-0000-0000-000010160000}"/>
    <cellStyle name="Normal 9 3 5 2 2" xfId="10147" xr:uid="{00000000-0005-0000-0000-0000D5220000}"/>
    <cellStyle name="Normal 9 3 5 2 3" xfId="18225" xr:uid="{00000000-0005-0000-0000-0000D5220000}"/>
    <cellStyle name="Normal 9 3 5 3" xfId="5351" xr:uid="{00000000-0005-0000-0000-000011160000}"/>
    <cellStyle name="Normal 9 3 5 3 2" xfId="11738" xr:uid="{00000000-0005-0000-0000-0000D6220000}"/>
    <cellStyle name="Normal 9 3 5 3 3" xfId="19816" xr:uid="{00000000-0005-0000-0000-0000D6220000}"/>
    <cellStyle name="Normal 9 3 5 4" xfId="8552" xr:uid="{00000000-0005-0000-0000-0000D7220000}"/>
    <cellStyle name="Normal 9 3 5 4 2" xfId="16630" xr:uid="{00000000-0005-0000-0000-0000D7220000}"/>
    <cellStyle name="Normal 9 3 5 5" xfId="13463" xr:uid="{00000000-0005-0000-0000-0000D8220000}"/>
    <cellStyle name="Normal 9 3 5 5 2" xfId="21500" xr:uid="{00000000-0005-0000-0000-0000D8220000}"/>
    <cellStyle name="Normal 9 3 5 6" xfId="6942" xr:uid="{00000000-0005-0000-0000-0000D4220000}"/>
    <cellStyle name="Normal 9 3 5 7" xfId="15022" xr:uid="{00000000-0005-0000-0000-0000D4220000}"/>
    <cellStyle name="Normal 9 3 6" xfId="2698" xr:uid="{00000000-0005-0000-0000-000012160000}"/>
    <cellStyle name="Normal 9 3 6 2" xfId="12843" xr:uid="{00000000-0005-0000-0000-0000DA220000}"/>
    <cellStyle name="Normal 9 3 6 2 2" xfId="20881" xr:uid="{00000000-0005-0000-0000-0000DA220000}"/>
    <cellStyle name="Normal 9 3 6 3" xfId="9189" xr:uid="{00000000-0005-0000-0000-0000D9220000}"/>
    <cellStyle name="Normal 9 3 6 4" xfId="17267" xr:uid="{00000000-0005-0000-0000-0000D9220000}"/>
    <cellStyle name="Normal 9 3 7" xfId="4297" xr:uid="{00000000-0005-0000-0000-000013160000}"/>
    <cellStyle name="Normal 9 3 7 2" xfId="10684" xr:uid="{00000000-0005-0000-0000-0000DB220000}"/>
    <cellStyle name="Normal 9 3 7 3" xfId="18762" xr:uid="{00000000-0005-0000-0000-0000DB220000}"/>
    <cellStyle name="Normal 9 3 8" xfId="7498" xr:uid="{00000000-0005-0000-0000-0000DC220000}"/>
    <cellStyle name="Normal 9 3 8 2" xfId="15576" xr:uid="{00000000-0005-0000-0000-0000DC220000}"/>
    <cellStyle name="Normal 9 3 9" xfId="12383" xr:uid="{00000000-0005-0000-0000-0000DD220000}"/>
    <cellStyle name="Normal 9 3 9 2" xfId="20455" xr:uid="{00000000-0005-0000-0000-0000DD220000}"/>
    <cellStyle name="Normal 9 4" xfId="871" xr:uid="{00000000-0005-0000-0000-000067030000}"/>
    <cellStyle name="Normal 9 4 2" xfId="12654" xr:uid="{00000000-0005-0000-0000-0000DF220000}"/>
    <cellStyle name="Normal 9 4 2 2" xfId="13465" xr:uid="{00000000-0005-0000-0000-0000E0220000}"/>
    <cellStyle name="Normal 9 4 2 2 2" xfId="21502" xr:uid="{00000000-0005-0000-0000-0000E0220000}"/>
    <cellStyle name="Normal 9 4 2 3" xfId="20718" xr:uid="{00000000-0005-0000-0000-0000DF220000}"/>
    <cellStyle name="Normal 9 4 3" xfId="13466" xr:uid="{00000000-0005-0000-0000-0000E1220000}"/>
    <cellStyle name="Normal 9 4 3 2" xfId="21503" xr:uid="{00000000-0005-0000-0000-0000E1220000}"/>
    <cellStyle name="Normal 9 4 4" xfId="13464" xr:uid="{00000000-0005-0000-0000-0000E2220000}"/>
    <cellStyle name="Normal 9 4 4 2" xfId="21501" xr:uid="{00000000-0005-0000-0000-0000E2220000}"/>
    <cellStyle name="Normal 9 4 5" xfId="12110" xr:uid="{00000000-0005-0000-0000-0000E3220000}"/>
    <cellStyle name="Normal 9 4 5 2" xfId="20188" xr:uid="{00000000-0005-0000-0000-0000E3220000}"/>
    <cellStyle name="Normal_98AFRCOU" xfId="872" xr:uid="{00000000-0005-0000-0000-000068030000}"/>
    <cellStyle name="Note 2" xfId="873" xr:uid="{00000000-0005-0000-0000-000069030000}"/>
    <cellStyle name="Note 3" xfId="874" xr:uid="{00000000-0005-0000-0000-00006A030000}"/>
    <cellStyle name="Note 4" xfId="875" xr:uid="{00000000-0005-0000-0000-00006B030000}"/>
    <cellStyle name="Note 4 2" xfId="876" xr:uid="{00000000-0005-0000-0000-00006C030000}"/>
    <cellStyle name="Note 4 2 2" xfId="13468" xr:uid="{00000000-0005-0000-0000-0000E9220000}"/>
    <cellStyle name="Note 4 2 3" xfId="13467" xr:uid="{00000000-0005-0000-0000-0000EA220000}"/>
    <cellStyle name="Note 4 2 3 2" xfId="13504" xr:uid="{00000000-0005-0000-0000-0000EB220000}"/>
    <cellStyle name="Note 4 3" xfId="877" xr:uid="{00000000-0005-0000-0000-00006D030000}"/>
    <cellStyle name="Output 2" xfId="878" xr:uid="{00000000-0005-0000-0000-00006E030000}"/>
    <cellStyle name="Output 3" xfId="879" xr:uid="{00000000-0005-0000-0000-00006F030000}"/>
    <cellStyle name="Percent 2" xfId="880" xr:uid="{00000000-0005-0000-0000-000070030000}"/>
    <cellStyle name="Percent 2 2" xfId="881" xr:uid="{00000000-0005-0000-0000-000071030000}"/>
    <cellStyle name="Percent 3" xfId="882" xr:uid="{00000000-0005-0000-0000-000072030000}"/>
    <cellStyle name="Percent 4" xfId="1354" xr:uid="{00000000-0005-0000-0000-00001F160000}"/>
    <cellStyle name="Percent 4 2" xfId="1880" xr:uid="{00000000-0005-0000-0000-000020160000}"/>
    <cellStyle name="Percent 4 2 2" xfId="3530" xr:uid="{00000000-0005-0000-0000-000021160000}"/>
    <cellStyle name="Percent 4 2 2 2" xfId="9989" xr:uid="{00000000-0005-0000-0000-0000F4220000}"/>
    <cellStyle name="Percent 4 2 2 3" xfId="18067" xr:uid="{00000000-0005-0000-0000-0000F4220000}"/>
    <cellStyle name="Percent 4 2 3" xfId="5193" xr:uid="{00000000-0005-0000-0000-000022160000}"/>
    <cellStyle name="Percent 4 2 3 2" xfId="11580" xr:uid="{00000000-0005-0000-0000-0000F5220000}"/>
    <cellStyle name="Percent 4 2 3 3" xfId="19658" xr:uid="{00000000-0005-0000-0000-0000F5220000}"/>
    <cellStyle name="Percent 4 2 4" xfId="8394" xr:uid="{00000000-0005-0000-0000-0000F6220000}"/>
    <cellStyle name="Percent 4 2 4 2" xfId="16472" xr:uid="{00000000-0005-0000-0000-0000F6220000}"/>
    <cellStyle name="Percent 4 2 5" xfId="6784" xr:uid="{00000000-0005-0000-0000-0000F3220000}"/>
    <cellStyle name="Percent 4 2 6" xfId="14864" xr:uid="{00000000-0005-0000-0000-0000F3220000}"/>
    <cellStyle name="Percent 4 3" xfId="2407" xr:uid="{00000000-0005-0000-0000-000023160000}"/>
    <cellStyle name="Percent 4 3 2" xfId="4057" xr:uid="{00000000-0005-0000-0000-000024160000}"/>
    <cellStyle name="Percent 4 3 2 2" xfId="10516" xr:uid="{00000000-0005-0000-0000-0000F8220000}"/>
    <cellStyle name="Percent 4 3 2 3" xfId="18594" xr:uid="{00000000-0005-0000-0000-0000F8220000}"/>
    <cellStyle name="Percent 4 3 3" xfId="5720" xr:uid="{00000000-0005-0000-0000-000025160000}"/>
    <cellStyle name="Percent 4 3 3 2" xfId="12107" xr:uid="{00000000-0005-0000-0000-0000F9220000}"/>
    <cellStyle name="Percent 4 3 3 3" xfId="20185" xr:uid="{00000000-0005-0000-0000-0000F9220000}"/>
    <cellStyle name="Percent 4 3 4" xfId="8921" xr:uid="{00000000-0005-0000-0000-0000FA220000}"/>
    <cellStyle name="Percent 4 3 4 2" xfId="16999" xr:uid="{00000000-0005-0000-0000-0000FA220000}"/>
    <cellStyle name="Percent 4 3 5" xfId="7311" xr:uid="{00000000-0005-0000-0000-0000F7220000}"/>
    <cellStyle name="Percent 4 3 6" xfId="15391" xr:uid="{00000000-0005-0000-0000-0000F7220000}"/>
    <cellStyle name="Percent 4 4" xfId="3003" xr:uid="{00000000-0005-0000-0000-000026160000}"/>
    <cellStyle name="Percent 4 4 2" xfId="9462" xr:uid="{00000000-0005-0000-0000-0000FB220000}"/>
    <cellStyle name="Percent 4 4 3" xfId="17540" xr:uid="{00000000-0005-0000-0000-0000FB220000}"/>
    <cellStyle name="Percent 4 5" xfId="4666" xr:uid="{00000000-0005-0000-0000-000027160000}"/>
    <cellStyle name="Percent 4 5 2" xfId="11053" xr:uid="{00000000-0005-0000-0000-0000FC220000}"/>
    <cellStyle name="Percent 4 5 3" xfId="19131" xr:uid="{00000000-0005-0000-0000-0000FC220000}"/>
    <cellStyle name="Percent 4 6" xfId="7867" xr:uid="{00000000-0005-0000-0000-0000FD220000}"/>
    <cellStyle name="Percent 4 6 2" xfId="15945" xr:uid="{00000000-0005-0000-0000-0000FD220000}"/>
    <cellStyle name="Percent 4 7" xfId="6257" xr:uid="{00000000-0005-0000-0000-0000F2220000}"/>
    <cellStyle name="Percent 4 8" xfId="14337" xr:uid="{00000000-0005-0000-0000-0000F2220000}"/>
    <cellStyle name="Sheet Title" xfId="883" xr:uid="{00000000-0005-0000-0000-000073030000}"/>
    <cellStyle name="Style 1" xfId="884" xr:uid="{00000000-0005-0000-0000-000074030000}"/>
    <cellStyle name="Style 1 2" xfId="885" xr:uid="{00000000-0005-0000-0000-000075030000}"/>
    <cellStyle name="Style 1 3" xfId="886" xr:uid="{00000000-0005-0000-0000-000076030000}"/>
    <cellStyle name="Total 2" xfId="887" xr:uid="{00000000-0005-0000-0000-000077030000}"/>
    <cellStyle name="Total 3" xfId="888" xr:uid="{00000000-0005-0000-0000-000078030000}"/>
    <cellStyle name="Warning Text 2" xfId="889" xr:uid="{00000000-0005-0000-0000-000079030000}"/>
    <cellStyle name="Warning Text 3" xfId="890" xr:uid="{00000000-0005-0000-0000-00007A030000}"/>
  </cellStyles>
  <dxfs count="14">
    <dxf>
      <fill>
        <patternFill>
          <fgColor rgb="FF66FFFF"/>
          <bgColor rgb="FF66FFFF"/>
        </patternFill>
      </fill>
    </dxf>
    <dxf>
      <font>
        <color auto="1"/>
      </font>
      <fill>
        <patternFill>
          <bgColor rgb="FF00FFFF"/>
        </patternFill>
      </fill>
    </dxf>
    <dxf>
      <fill>
        <patternFill>
          <bgColor rgb="FF00FFFF"/>
        </patternFill>
      </fill>
    </dxf>
    <dxf>
      <fill>
        <patternFill>
          <bgColor rgb="FF00FFFF"/>
        </patternFill>
      </fill>
    </dxf>
    <dxf>
      <fill>
        <patternFill>
          <bgColor rgb="FF00FFFF"/>
        </patternFill>
      </fill>
    </dxf>
    <dxf>
      <fill>
        <patternFill>
          <bgColor rgb="FF00FFFF"/>
        </patternFill>
      </fill>
    </dxf>
    <dxf>
      <fill>
        <patternFill>
          <bgColor rgb="FF00FFFF"/>
        </patternFill>
      </fill>
    </dxf>
    <dxf>
      <fill>
        <patternFill>
          <bgColor rgb="FF00FFFF"/>
        </patternFill>
      </fill>
    </dxf>
    <dxf>
      <fill>
        <patternFill>
          <bgColor rgb="FF00FFFF"/>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rgb="FFFFFF99"/>
        </patternFill>
      </fill>
    </dxf>
  </dxfs>
  <tableStyles count="2" defaultTableStyle="TableStyleMedium9" defaultPivotStyle="PivotStyleLight16">
    <tableStyle name="Table Style 1" pivot="0" count="0" xr9:uid="{00000000-0011-0000-FFFF-FFFF00000000}"/>
    <tableStyle name="Table Style 2" pivot="0" count="0" xr9:uid="{00000000-0011-0000-FFFF-FFFF01000000}"/>
  </tableStyles>
  <colors>
    <mruColors>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zalaj/LoGics%20project/Copy%20of%20newaudit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view Sheet"/>
      <sheetName val="Database"/>
    </sheetNames>
    <sheetDataSet>
      <sheetData sheetId="0"/>
      <sheetData sheetId="1">
        <row r="3">
          <cell r="AC3">
            <v>4</v>
          </cell>
          <cell r="AD3">
            <v>28</v>
          </cell>
          <cell r="AE3" t="str">
            <v>GF</v>
          </cell>
          <cell r="AF3" t="str">
            <v>2</v>
          </cell>
          <cell r="AH3" t="str">
            <v>+2314345-851911</v>
          </cell>
          <cell r="AI3">
            <v>1462434</v>
          </cell>
          <cell r="AN3">
            <v>1462434</v>
          </cell>
          <cell r="AO3" t="str">
            <v>+2314345-851911</v>
          </cell>
          <cell r="BF3" t="str">
            <v>N</v>
          </cell>
          <cell r="BG3" t="str">
            <v>Alexander County</v>
          </cell>
          <cell r="BH3" t="str">
            <v>MARTIN STARNES &amp; ASSOCIATES CPAs  730 13TH AVE DRIVE SOUTHEAST  , HICKORY, NC 28602</v>
          </cell>
          <cell r="BI3" t="str">
            <v>22-Oct-10</v>
          </cell>
          <cell r="BJ3" t="str">
            <v>U</v>
          </cell>
          <cell r="BM3" t="str">
            <v>5444484</v>
          </cell>
          <cell r="BW3" t="str">
            <v>19.07</v>
          </cell>
          <cell r="BX3" t="str">
            <v>19.07</v>
          </cell>
          <cell r="CF3" t="str">
            <v>.76</v>
          </cell>
          <cell r="CG3" t="str">
            <v>-722391</v>
          </cell>
          <cell r="CT3" t="str">
            <v>2.66</v>
          </cell>
          <cell r="CU3" t="str">
            <v>1249377</v>
          </cell>
          <cell r="CY3" t="str">
            <v>0</v>
          </cell>
          <cell r="CZ3" t="str">
            <v>0</v>
          </cell>
          <cell r="DE3" t="str">
            <v xml:space="preserve"> SOLID WASTE WATER/SEWER</v>
          </cell>
          <cell r="DI3" t="str">
            <v xml:space="preserve"> 911- CAPITAL OUTLAY-</v>
          </cell>
          <cell r="DX3" t="str">
            <v>CANADY</v>
          </cell>
          <cell r="DY3" t="str">
            <v>02-NOV-10</v>
          </cell>
          <cell r="DZ3" t="str">
            <v>BURKE2</v>
          </cell>
          <cell r="EA3" t="str">
            <v>02-NOV-10</v>
          </cell>
          <cell r="EB3" t="str">
            <v>BURKE2</v>
          </cell>
          <cell r="EC3" t="str">
            <v>05-NOV-10</v>
          </cell>
          <cell r="ED3" t="str">
            <v>2010</v>
          </cell>
          <cell r="EE3" t="str">
            <v>30-Jun-10</v>
          </cell>
          <cell r="EF3" t="str">
            <v>01</v>
          </cell>
          <cell r="EG3" t="str">
            <v>SZALAJ</v>
          </cell>
        </row>
        <row r="4">
          <cell r="AC4">
            <v>5</v>
          </cell>
          <cell r="AD4">
            <v>29</v>
          </cell>
          <cell r="AE4" t="str">
            <v>GF</v>
          </cell>
          <cell r="AF4" t="str">
            <v>2</v>
          </cell>
          <cell r="AH4" t="str">
            <v>+116754+10100</v>
          </cell>
          <cell r="AI4">
            <v>126854</v>
          </cell>
          <cell r="AN4">
            <v>126854</v>
          </cell>
          <cell r="AO4" t="str">
            <v>+116754+10100</v>
          </cell>
        </row>
        <row r="5">
          <cell r="AC5">
            <v>6</v>
          </cell>
          <cell r="AD5">
            <v>34</v>
          </cell>
          <cell r="AE5" t="str">
            <v>GF</v>
          </cell>
          <cell r="AF5" t="str">
            <v>2</v>
          </cell>
        </row>
        <row r="6">
          <cell r="AC6">
            <v>7</v>
          </cell>
          <cell r="AD6">
            <v>35</v>
          </cell>
          <cell r="AE6" t="str">
            <v>GF</v>
          </cell>
          <cell r="AF6" t="str">
            <v>2</v>
          </cell>
        </row>
        <row r="7">
          <cell r="AC7">
            <v>8</v>
          </cell>
          <cell r="AD7">
            <v>46</v>
          </cell>
          <cell r="AE7" t="str">
            <v>GF</v>
          </cell>
          <cell r="AF7" t="str">
            <v>1</v>
          </cell>
          <cell r="AH7" t="str">
            <v>n</v>
          </cell>
          <cell r="AO7" t="str">
            <v>n</v>
          </cell>
        </row>
        <row r="8">
          <cell r="AC8">
            <v>9</v>
          </cell>
          <cell r="AD8">
            <v>32</v>
          </cell>
          <cell r="AE8" t="str">
            <v>GF</v>
          </cell>
          <cell r="AF8" t="str">
            <v>2</v>
          </cell>
          <cell r="AH8" t="str">
            <v>+7576459</v>
          </cell>
          <cell r="AI8">
            <v>7576459</v>
          </cell>
          <cell r="AN8">
            <v>7576459</v>
          </cell>
          <cell r="AO8" t="str">
            <v>+7576459</v>
          </cell>
        </row>
        <row r="9">
          <cell r="AC9">
            <v>10</v>
          </cell>
          <cell r="AD9">
            <v>33</v>
          </cell>
          <cell r="AE9" t="str">
            <v>GF</v>
          </cell>
          <cell r="AF9" t="str">
            <v>2</v>
          </cell>
          <cell r="AH9" t="str">
            <v>+2131976</v>
          </cell>
          <cell r="AI9">
            <v>2131976</v>
          </cell>
          <cell r="AN9">
            <v>2131976</v>
          </cell>
          <cell r="AO9" t="str">
            <v>+2131976</v>
          </cell>
        </row>
        <row r="10">
          <cell r="AC10">
            <v>12</v>
          </cell>
          <cell r="AD10">
            <v>49</v>
          </cell>
          <cell r="AE10" t="str">
            <v>EFO</v>
          </cell>
          <cell r="AF10" t="str">
            <v>2</v>
          </cell>
          <cell r="AH10" t="str">
            <v>+2252598</v>
          </cell>
          <cell r="AI10">
            <v>2252598</v>
          </cell>
          <cell r="AN10">
            <v>2252598</v>
          </cell>
          <cell r="AO10" t="str">
            <v>+2252598</v>
          </cell>
        </row>
        <row r="11">
          <cell r="AC11">
            <v>13</v>
          </cell>
          <cell r="AD11">
            <v>50</v>
          </cell>
          <cell r="AE11" t="str">
            <v>EFO</v>
          </cell>
          <cell r="AF11" t="str">
            <v>2</v>
          </cell>
          <cell r="AH11" t="str">
            <v>+2252598</v>
          </cell>
          <cell r="AI11">
            <v>2252598</v>
          </cell>
          <cell r="AN11">
            <v>2252598</v>
          </cell>
          <cell r="AO11" t="str">
            <v>+2252598</v>
          </cell>
        </row>
        <row r="12">
          <cell r="AC12">
            <v>14</v>
          </cell>
          <cell r="AD12">
            <v>51</v>
          </cell>
          <cell r="AE12" t="str">
            <v>EFO</v>
          </cell>
          <cell r="AF12" t="str">
            <v>2</v>
          </cell>
          <cell r="AH12" t="str">
            <v>+2981389-6400</v>
          </cell>
          <cell r="AI12">
            <v>2974989</v>
          </cell>
          <cell r="AN12">
            <v>2974989</v>
          </cell>
          <cell r="AO12" t="str">
            <v>+2981389-6400</v>
          </cell>
        </row>
        <row r="13">
          <cell r="AC13">
            <v>16</v>
          </cell>
          <cell r="AD13">
            <v>36</v>
          </cell>
          <cell r="AE13" t="str">
            <v>GF</v>
          </cell>
          <cell r="AF13" t="str">
            <v>2</v>
          </cell>
          <cell r="AH13" t="str">
            <v>+28657168</v>
          </cell>
          <cell r="AI13">
            <v>28657168</v>
          </cell>
          <cell r="AN13">
            <v>28657168</v>
          </cell>
          <cell r="AO13" t="str">
            <v>+28657168</v>
          </cell>
        </row>
        <row r="14">
          <cell r="AC14">
            <v>17</v>
          </cell>
          <cell r="AD14">
            <v>40</v>
          </cell>
          <cell r="AE14" t="str">
            <v>GF</v>
          </cell>
          <cell r="AF14" t="str">
            <v>2</v>
          </cell>
          <cell r="AH14" t="str">
            <v>+1422967</v>
          </cell>
          <cell r="AI14">
            <v>1422967</v>
          </cell>
          <cell r="AN14">
            <v>1422967</v>
          </cell>
          <cell r="AO14" t="str">
            <v>+1422967</v>
          </cell>
        </row>
        <row r="15">
          <cell r="AC15">
            <v>19</v>
          </cell>
          <cell r="AD15">
            <v>38</v>
          </cell>
          <cell r="AE15" t="str">
            <v>GF</v>
          </cell>
          <cell r="AF15" t="str">
            <v>2</v>
          </cell>
          <cell r="AH15" t="str">
            <v>+28022648</v>
          </cell>
          <cell r="AI15">
            <v>28022648</v>
          </cell>
          <cell r="AN15">
            <v>28022648</v>
          </cell>
          <cell r="AO15" t="str">
            <v>+28022648</v>
          </cell>
        </row>
        <row r="16">
          <cell r="AC16">
            <v>20</v>
          </cell>
          <cell r="AD16">
            <v>41</v>
          </cell>
          <cell r="AE16" t="str">
            <v>GF</v>
          </cell>
          <cell r="AF16" t="str">
            <v>2</v>
          </cell>
          <cell r="AH16" t="str">
            <v>+525429</v>
          </cell>
          <cell r="AI16">
            <v>525429</v>
          </cell>
          <cell r="AN16">
            <v>525429</v>
          </cell>
          <cell r="AO16" t="str">
            <v>+525429</v>
          </cell>
        </row>
        <row r="17">
          <cell r="AC17">
            <v>21</v>
          </cell>
          <cell r="AD17">
            <v>43</v>
          </cell>
          <cell r="AE17" t="str">
            <v>GF</v>
          </cell>
          <cell r="AF17" t="str">
            <v>2</v>
          </cell>
          <cell r="AH17" t="str">
            <v>+0</v>
          </cell>
          <cell r="AI17">
            <v>0</v>
          </cell>
          <cell r="AN17">
            <v>0</v>
          </cell>
          <cell r="AO17" t="str">
            <v>+0</v>
          </cell>
        </row>
        <row r="18">
          <cell r="AC18">
            <v>22</v>
          </cell>
          <cell r="AD18">
            <v>42</v>
          </cell>
          <cell r="AE18" t="str">
            <v>GF</v>
          </cell>
          <cell r="AF18" t="str">
            <v>2</v>
          </cell>
        </row>
        <row r="19">
          <cell r="AC19">
            <v>23</v>
          </cell>
          <cell r="AD19">
            <v>44</v>
          </cell>
          <cell r="AE19" t="str">
            <v>GF</v>
          </cell>
          <cell r="AF19" t="str">
            <v>2</v>
          </cell>
          <cell r="AH19" t="str">
            <v>+1532058</v>
          </cell>
          <cell r="AI19">
            <v>1532058</v>
          </cell>
          <cell r="AN19">
            <v>1532058</v>
          </cell>
          <cell r="AO19" t="str">
            <v>+1532058</v>
          </cell>
        </row>
        <row r="20">
          <cell r="AC20">
            <v>31</v>
          </cell>
          <cell r="AD20">
            <v>67</v>
          </cell>
          <cell r="AE20" t="str">
            <v>EFO</v>
          </cell>
          <cell r="AF20" t="str">
            <v>2</v>
          </cell>
          <cell r="AH20" t="str">
            <v>+924370</v>
          </cell>
          <cell r="AI20">
            <v>924370</v>
          </cell>
          <cell r="AN20">
            <v>924370</v>
          </cell>
          <cell r="AO20" t="str">
            <v>+924370</v>
          </cell>
        </row>
        <row r="21">
          <cell r="AC21">
            <v>42</v>
          </cell>
          <cell r="AD21">
            <v>127</v>
          </cell>
          <cell r="AE21" t="str">
            <v>NF</v>
          </cell>
          <cell r="AF21" t="str">
            <v>1</v>
          </cell>
          <cell r="AH21" t="str">
            <v>n</v>
          </cell>
          <cell r="AO21" t="str">
            <v>n</v>
          </cell>
        </row>
        <row r="22">
          <cell r="AC22">
            <v>43</v>
          </cell>
          <cell r="AD22">
            <v>54</v>
          </cell>
          <cell r="AE22" t="str">
            <v>EFWS</v>
          </cell>
          <cell r="AF22" t="str">
            <v>2</v>
          </cell>
          <cell r="AH22" t="str">
            <v>+1440246+562153</v>
          </cell>
          <cell r="AI22">
            <v>2002399</v>
          </cell>
          <cell r="AN22">
            <v>2002399</v>
          </cell>
          <cell r="AO22" t="str">
            <v>+1440246+562153</v>
          </cell>
        </row>
        <row r="23">
          <cell r="AC23">
            <v>44</v>
          </cell>
          <cell r="AD23">
            <v>55</v>
          </cell>
          <cell r="AE23" t="str">
            <v>EFWS</v>
          </cell>
          <cell r="AF23" t="str">
            <v>2</v>
          </cell>
          <cell r="AH23" t="str">
            <v>+562153+1440246</v>
          </cell>
          <cell r="AI23">
            <v>2002399</v>
          </cell>
          <cell r="AN23">
            <v>2002399</v>
          </cell>
          <cell r="AO23" t="str">
            <v>+562153+1440246</v>
          </cell>
        </row>
        <row r="24">
          <cell r="AC24">
            <v>45</v>
          </cell>
          <cell r="AD24">
            <v>57</v>
          </cell>
          <cell r="AE24" t="str">
            <v>EFWS</v>
          </cell>
          <cell r="AF24" t="str">
            <v>2</v>
          </cell>
          <cell r="AH24" t="str">
            <v>+563977+189354-309</v>
          </cell>
          <cell r="AI24">
            <v>753022</v>
          </cell>
          <cell r="AN24">
            <v>753022</v>
          </cell>
          <cell r="AO24" t="str">
            <v>+563977+189354-309</v>
          </cell>
        </row>
        <row r="25">
          <cell r="AC25">
            <v>49</v>
          </cell>
          <cell r="AD25">
            <v>70</v>
          </cell>
          <cell r="AE25" t="str">
            <v>EFWS</v>
          </cell>
          <cell r="AF25" t="str">
            <v>2</v>
          </cell>
          <cell r="AH25" t="str">
            <v>+250464+93188</v>
          </cell>
          <cell r="AI25">
            <v>343652</v>
          </cell>
          <cell r="AN25">
            <v>343652</v>
          </cell>
          <cell r="AO25" t="str">
            <v>+250464+93188</v>
          </cell>
        </row>
        <row r="26">
          <cell r="AC26">
            <v>50</v>
          </cell>
          <cell r="AD26">
            <v>78</v>
          </cell>
          <cell r="AE26" t="str">
            <v>EFWS</v>
          </cell>
          <cell r="AF26" t="str">
            <v>2</v>
          </cell>
          <cell r="AH26" t="str">
            <v>+7451707+192125</v>
          </cell>
          <cell r="AI26">
            <v>7643832</v>
          </cell>
          <cell r="AN26">
            <v>7643832</v>
          </cell>
          <cell r="AO26" t="str">
            <v>+7451707+192125</v>
          </cell>
        </row>
        <row r="27">
          <cell r="AC27">
            <v>51</v>
          </cell>
          <cell r="AD27">
            <v>86</v>
          </cell>
          <cell r="AE27" t="str">
            <v>EFWS</v>
          </cell>
          <cell r="AF27" t="str">
            <v>2</v>
          </cell>
          <cell r="AH27" t="str">
            <v>+229612+334956</v>
          </cell>
          <cell r="AI27">
            <v>564568</v>
          </cell>
          <cell r="AN27">
            <v>564568</v>
          </cell>
          <cell r="AO27" t="str">
            <v>+229612+334956</v>
          </cell>
        </row>
        <row r="28">
          <cell r="AC28">
            <v>56</v>
          </cell>
          <cell r="AD28">
            <v>125</v>
          </cell>
          <cell r="AE28" t="str">
            <v>NF</v>
          </cell>
          <cell r="AF28" t="str">
            <v>1</v>
          </cell>
          <cell r="AH28" t="str">
            <v>n</v>
          </cell>
          <cell r="AO28" t="str">
            <v>n</v>
          </cell>
        </row>
        <row r="29">
          <cell r="AC29">
            <v>57</v>
          </cell>
          <cell r="AD29">
            <v>124</v>
          </cell>
          <cell r="AE29" t="str">
            <v>NF</v>
          </cell>
          <cell r="AF29" t="str">
            <v>1</v>
          </cell>
          <cell r="AH29" t="str">
            <v>Y</v>
          </cell>
          <cell r="AJ29" t="str">
            <v>very concerned about solid waste and landfill closure - landfill sceduled to cl</v>
          </cell>
          <cell r="AO29" t="str">
            <v>Y</v>
          </cell>
        </row>
        <row r="30">
          <cell r="AC30">
            <v>58</v>
          </cell>
          <cell r="AD30">
            <v>123</v>
          </cell>
          <cell r="AE30" t="str">
            <v>GF</v>
          </cell>
          <cell r="AF30" t="str">
            <v>1</v>
          </cell>
          <cell r="AH30" t="str">
            <v>n</v>
          </cell>
          <cell r="AO30" t="str">
            <v>n</v>
          </cell>
        </row>
        <row r="31">
          <cell r="AC31">
            <v>59</v>
          </cell>
          <cell r="AD31">
            <v>122</v>
          </cell>
          <cell r="AE31" t="str">
            <v>GF</v>
          </cell>
          <cell r="AF31" t="str">
            <v>1</v>
          </cell>
          <cell r="AH31" t="str">
            <v>n</v>
          </cell>
          <cell r="AJ31" t="str">
            <v>Agency BS should be before notes</v>
          </cell>
          <cell r="AO31" t="str">
            <v>n</v>
          </cell>
        </row>
        <row r="32">
          <cell r="AC32">
            <v>61</v>
          </cell>
          <cell r="AD32">
            <v>115</v>
          </cell>
          <cell r="AE32" t="str">
            <v>NF</v>
          </cell>
          <cell r="AF32" t="str">
            <v>2</v>
          </cell>
          <cell r="AH32" t="str">
            <v>+96.02</v>
          </cell>
          <cell r="AI32">
            <v>96.02</v>
          </cell>
          <cell r="AN32">
            <v>96.02</v>
          </cell>
          <cell r="AO32" t="str">
            <v>+96.02</v>
          </cell>
        </row>
        <row r="33">
          <cell r="AC33">
            <v>63</v>
          </cell>
          <cell r="AD33">
            <v>119</v>
          </cell>
          <cell r="AE33" t="str">
            <v>NF</v>
          </cell>
          <cell r="AF33" t="str">
            <v>1</v>
          </cell>
          <cell r="AH33" t="str">
            <v>n</v>
          </cell>
          <cell r="AO33" t="str">
            <v>n</v>
          </cell>
        </row>
        <row r="34">
          <cell r="AC34">
            <v>64</v>
          </cell>
          <cell r="AD34">
            <v>120</v>
          </cell>
          <cell r="AE34" t="str">
            <v>NF</v>
          </cell>
          <cell r="AF34" t="str">
            <v>1</v>
          </cell>
          <cell r="AH34" t="str">
            <v>n</v>
          </cell>
          <cell r="AO34" t="str">
            <v>n</v>
          </cell>
        </row>
        <row r="35">
          <cell r="AC35">
            <v>65</v>
          </cell>
          <cell r="AD35">
            <v>121</v>
          </cell>
          <cell r="AE35" t="str">
            <v>NF</v>
          </cell>
          <cell r="AF35" t="str">
            <v>1</v>
          </cell>
          <cell r="AH35" t="str">
            <v>n</v>
          </cell>
          <cell r="AO35" t="str">
            <v>n</v>
          </cell>
        </row>
        <row r="36">
          <cell r="AC36">
            <v>66</v>
          </cell>
          <cell r="AD36">
            <v>118</v>
          </cell>
          <cell r="AE36" t="str">
            <v>NF</v>
          </cell>
          <cell r="AF36" t="str">
            <v>1</v>
          </cell>
          <cell r="AH36" t="str">
            <v>0</v>
          </cell>
          <cell r="AO36" t="str">
            <v>0</v>
          </cell>
        </row>
        <row r="37">
          <cell r="AC37">
            <v>67</v>
          </cell>
          <cell r="AD37">
            <v>129</v>
          </cell>
          <cell r="AE37" t="str">
            <v>NF</v>
          </cell>
          <cell r="AF37" t="str">
            <v>1</v>
          </cell>
          <cell r="AH37" t="str">
            <v>n</v>
          </cell>
          <cell r="AJ37" t="str">
            <v>Agency BS and landfill</v>
          </cell>
          <cell r="AO37" t="str">
            <v>n</v>
          </cell>
        </row>
        <row r="38">
          <cell r="AC38">
            <v>68</v>
          </cell>
          <cell r="AD38">
            <v>128</v>
          </cell>
          <cell r="AE38" t="str">
            <v>NF</v>
          </cell>
          <cell r="AF38" t="str">
            <v>1</v>
          </cell>
          <cell r="AH38" t="str">
            <v>y</v>
          </cell>
          <cell r="AO38" t="str">
            <v>y</v>
          </cell>
        </row>
        <row r="39">
          <cell r="AC39">
            <v>71</v>
          </cell>
          <cell r="AD39">
            <v>130</v>
          </cell>
          <cell r="AE39" t="str">
            <v>NF</v>
          </cell>
          <cell r="AF39" t="str">
            <v>1</v>
          </cell>
          <cell r="AH39" t="str">
            <v>N</v>
          </cell>
          <cell r="AO39" t="str">
            <v>N</v>
          </cell>
        </row>
        <row r="40">
          <cell r="AC40">
            <v>79</v>
          </cell>
          <cell r="AD40">
            <v>62</v>
          </cell>
          <cell r="AE40" t="str">
            <v>EFWS</v>
          </cell>
          <cell r="AF40" t="str">
            <v>1</v>
          </cell>
          <cell r="AH40" t="str">
            <v>n</v>
          </cell>
          <cell r="AO40" t="str">
            <v>n</v>
          </cell>
        </row>
        <row r="41">
          <cell r="AC41">
            <v>80</v>
          </cell>
          <cell r="AD41">
            <v>52</v>
          </cell>
          <cell r="AE41" t="str">
            <v>EFWS</v>
          </cell>
          <cell r="AF41" t="str">
            <v>2</v>
          </cell>
          <cell r="AH41" t="str">
            <v>+1161540+463875</v>
          </cell>
          <cell r="AI41">
            <v>1625415</v>
          </cell>
          <cell r="AN41">
            <v>1625415</v>
          </cell>
          <cell r="AO41" t="str">
            <v>+1161540+463875</v>
          </cell>
        </row>
        <row r="42">
          <cell r="AC42">
            <v>81</v>
          </cell>
          <cell r="AD42">
            <v>53</v>
          </cell>
          <cell r="AE42" t="str">
            <v>EFWS</v>
          </cell>
          <cell r="AF42" t="str">
            <v>2</v>
          </cell>
          <cell r="AH42" t="str">
            <v>+142450+98278</v>
          </cell>
          <cell r="AI42">
            <v>240728</v>
          </cell>
          <cell r="AN42">
            <v>240728</v>
          </cell>
          <cell r="AO42" t="str">
            <v>+142450+98278</v>
          </cell>
        </row>
        <row r="43">
          <cell r="AC43">
            <v>82</v>
          </cell>
          <cell r="AD43">
            <v>103</v>
          </cell>
          <cell r="AE43" t="str">
            <v>EFWS</v>
          </cell>
          <cell r="AF43" t="str">
            <v>2</v>
          </cell>
          <cell r="AH43" t="str">
            <v>+1305696+3519615</v>
          </cell>
          <cell r="AI43">
            <v>4825311</v>
          </cell>
          <cell r="AN43">
            <v>4825311</v>
          </cell>
          <cell r="AO43" t="str">
            <v>+1305696+3519615</v>
          </cell>
        </row>
        <row r="44">
          <cell r="AC44">
            <v>83</v>
          </cell>
          <cell r="AD44">
            <v>61</v>
          </cell>
          <cell r="AE44" t="str">
            <v>EFWS</v>
          </cell>
          <cell r="AF44" t="str">
            <v>2</v>
          </cell>
          <cell r="AH44" t="str">
            <v>+8492177+1055841</v>
          </cell>
          <cell r="AI44">
            <v>9548018</v>
          </cell>
          <cell r="AN44">
            <v>9548018</v>
          </cell>
          <cell r="AO44" t="str">
            <v>+8492177+1055841</v>
          </cell>
        </row>
        <row r="45">
          <cell r="AC45">
            <v>84</v>
          </cell>
          <cell r="AD45">
            <v>69</v>
          </cell>
          <cell r="AE45" t="str">
            <v>EFWS</v>
          </cell>
          <cell r="AF45" t="str">
            <v>2</v>
          </cell>
          <cell r="AH45" t="str">
            <v>+2144006</v>
          </cell>
          <cell r="AI45">
            <v>2144006</v>
          </cell>
          <cell r="AN45">
            <v>2144006</v>
          </cell>
          <cell r="AO45" t="str">
            <v>+2144006</v>
          </cell>
        </row>
        <row r="46">
          <cell r="AC46">
            <v>85</v>
          </cell>
          <cell r="AD46">
            <v>71</v>
          </cell>
          <cell r="AE46" t="str">
            <v>EFWS</v>
          </cell>
          <cell r="AF46" t="str">
            <v>2</v>
          </cell>
          <cell r="AH46" t="str">
            <v>+951793+864576</v>
          </cell>
          <cell r="AI46">
            <v>1816369</v>
          </cell>
          <cell r="AN46">
            <v>1816369</v>
          </cell>
          <cell r="AO46" t="str">
            <v>+951793+864576</v>
          </cell>
        </row>
        <row r="47">
          <cell r="AC47">
            <v>88</v>
          </cell>
          <cell r="AD47">
            <v>68</v>
          </cell>
          <cell r="AE47" t="str">
            <v>EFWS</v>
          </cell>
          <cell r="AF47" t="str">
            <v>2</v>
          </cell>
          <cell r="AH47" t="str">
            <v>+1031335+1112671</v>
          </cell>
          <cell r="AI47">
            <v>2144006</v>
          </cell>
          <cell r="AN47">
            <v>2144006</v>
          </cell>
          <cell r="AO47" t="str">
            <v>+1031335+1112671</v>
          </cell>
        </row>
        <row r="48">
          <cell r="AC48">
            <v>89</v>
          </cell>
          <cell r="AD48">
            <v>72</v>
          </cell>
          <cell r="AE48" t="str">
            <v>EFWS</v>
          </cell>
          <cell r="AF48" t="str">
            <v>2</v>
          </cell>
          <cell r="AH48" t="str">
            <v>+56725</v>
          </cell>
          <cell r="AI48">
            <v>56725</v>
          </cell>
          <cell r="AN48">
            <v>56725</v>
          </cell>
          <cell r="AO48" t="str">
            <v>+56725</v>
          </cell>
        </row>
        <row r="49">
          <cell r="AC49">
            <v>102</v>
          </cell>
          <cell r="AD49">
            <v>116</v>
          </cell>
          <cell r="AE49" t="str">
            <v>NF</v>
          </cell>
          <cell r="AF49" t="str">
            <v>2</v>
          </cell>
          <cell r="AH49" t="str">
            <v>+96.69</v>
          </cell>
          <cell r="AI49">
            <v>96.69</v>
          </cell>
          <cell r="AN49">
            <v>96.69</v>
          </cell>
          <cell r="AO49" t="str">
            <v>+96.69</v>
          </cell>
        </row>
        <row r="50">
          <cell r="AC50">
            <v>103</v>
          </cell>
          <cell r="AD50">
            <v>117</v>
          </cell>
          <cell r="AE50" t="str">
            <v>NF</v>
          </cell>
          <cell r="AF50" t="str">
            <v>2</v>
          </cell>
          <cell r="AH50" t="str">
            <v>+89.37</v>
          </cell>
          <cell r="AI50">
            <v>89.37</v>
          </cell>
          <cell r="AN50">
            <v>89.37</v>
          </cell>
          <cell r="AO50" t="str">
            <v>+89.37</v>
          </cell>
        </row>
        <row r="51">
          <cell r="AC51">
            <v>147</v>
          </cell>
          <cell r="AD51">
            <v>111</v>
          </cell>
          <cell r="AE51" t="str">
            <v>GF</v>
          </cell>
          <cell r="AF51" t="str">
            <v>2</v>
          </cell>
          <cell r="AH51" t="str">
            <v>+5000000</v>
          </cell>
          <cell r="AI51">
            <v>5000000</v>
          </cell>
          <cell r="AN51">
            <v>5000000</v>
          </cell>
          <cell r="AO51" t="str">
            <v>+5000000</v>
          </cell>
        </row>
        <row r="52">
          <cell r="AC52">
            <v>148</v>
          </cell>
          <cell r="AD52">
            <v>112</v>
          </cell>
          <cell r="AE52" t="str">
            <v>GF</v>
          </cell>
          <cell r="AF52" t="str">
            <v>2</v>
          </cell>
          <cell r="AH52" t="str">
            <v>+150000</v>
          </cell>
          <cell r="AI52">
            <v>150000</v>
          </cell>
          <cell r="AN52">
            <v>150000</v>
          </cell>
          <cell r="AO52" t="str">
            <v>+150000</v>
          </cell>
        </row>
        <row r="53">
          <cell r="AC53">
            <v>171</v>
          </cell>
          <cell r="AD53">
            <v>45</v>
          </cell>
          <cell r="AE53" t="str">
            <v>GF</v>
          </cell>
          <cell r="AF53" t="str">
            <v>2</v>
          </cell>
          <cell r="AH53" t="str">
            <v>+1379392+435435</v>
          </cell>
          <cell r="AI53">
            <v>1814827</v>
          </cell>
          <cell r="AN53">
            <v>1814827</v>
          </cell>
          <cell r="AO53" t="str">
            <v>+1379392+435435</v>
          </cell>
        </row>
        <row r="54">
          <cell r="AC54">
            <v>191</v>
          </cell>
          <cell r="AD54">
            <v>75</v>
          </cell>
          <cell r="AE54" t="str">
            <v>EFWS</v>
          </cell>
          <cell r="AF54" t="str">
            <v>2</v>
          </cell>
          <cell r="AH54" t="str">
            <v>+866550</v>
          </cell>
          <cell r="AI54">
            <v>866550</v>
          </cell>
          <cell r="AN54">
            <v>866550</v>
          </cell>
          <cell r="AO54" t="str">
            <v>+866550</v>
          </cell>
        </row>
        <row r="55">
          <cell r="AC55">
            <v>231</v>
          </cell>
          <cell r="AD55">
            <v>25</v>
          </cell>
          <cell r="AE55" t="str">
            <v>GF</v>
          </cell>
          <cell r="AF55" t="str">
            <v>2</v>
          </cell>
          <cell r="AH55" t="str">
            <v>+7033772</v>
          </cell>
          <cell r="AI55">
            <v>7033772</v>
          </cell>
          <cell r="AN55">
            <v>7033772</v>
          </cell>
          <cell r="AO55" t="str">
            <v>+7033772</v>
          </cell>
        </row>
        <row r="56">
          <cell r="AC56">
            <v>251</v>
          </cell>
          <cell r="AD56">
            <v>1</v>
          </cell>
          <cell r="AE56" t="str">
            <v>NF</v>
          </cell>
          <cell r="AF56" t="str">
            <v>2</v>
          </cell>
          <cell r="AH56" t="str">
            <v>+11695331</v>
          </cell>
          <cell r="AI56">
            <v>11695331</v>
          </cell>
          <cell r="AJ56" t="str">
            <v>no Agency funds in statements but notes indicate they exist</v>
          </cell>
          <cell r="AN56">
            <v>11695331</v>
          </cell>
          <cell r="AO56" t="str">
            <v>+11695331</v>
          </cell>
        </row>
        <row r="57">
          <cell r="AC57">
            <v>252</v>
          </cell>
          <cell r="AD57">
            <v>7</v>
          </cell>
          <cell r="AE57" t="str">
            <v>GF</v>
          </cell>
          <cell r="AF57" t="str">
            <v>2</v>
          </cell>
          <cell r="AH57" t="str">
            <v>+7724295</v>
          </cell>
          <cell r="AI57">
            <v>7724295</v>
          </cell>
          <cell r="AN57">
            <v>7724295</v>
          </cell>
          <cell r="AO57" t="str">
            <v>+7724295</v>
          </cell>
        </row>
        <row r="58">
          <cell r="AC58">
            <v>253</v>
          </cell>
          <cell r="AD58">
            <v>8</v>
          </cell>
          <cell r="AE58" t="str">
            <v>GF</v>
          </cell>
          <cell r="AF58" t="str">
            <v>2</v>
          </cell>
          <cell r="AH58" t="str">
            <v>+1653914+9454+26522</v>
          </cell>
          <cell r="AI58">
            <v>1689890</v>
          </cell>
          <cell r="AN58">
            <v>1689890</v>
          </cell>
          <cell r="AO58" t="str">
            <v>+1653914+9454+26522</v>
          </cell>
        </row>
        <row r="59">
          <cell r="AC59">
            <v>254</v>
          </cell>
          <cell r="AD59">
            <v>9</v>
          </cell>
          <cell r="AE59" t="str">
            <v>GF</v>
          </cell>
          <cell r="AF59" t="str">
            <v>2</v>
          </cell>
          <cell r="AH59" t="str">
            <v>-1815315</v>
          </cell>
          <cell r="AI59">
            <v>-1815315</v>
          </cell>
          <cell r="AN59">
            <v>-1815315</v>
          </cell>
          <cell r="AO59" t="str">
            <v>-1815315</v>
          </cell>
        </row>
        <row r="60">
          <cell r="AC60">
            <v>255</v>
          </cell>
          <cell r="AD60">
            <v>20</v>
          </cell>
          <cell r="AE60" t="str">
            <v>GF</v>
          </cell>
          <cell r="AF60" t="str">
            <v>2</v>
          </cell>
          <cell r="AH60" t="str">
            <v>+2231384</v>
          </cell>
          <cell r="AI60">
            <v>2231384</v>
          </cell>
          <cell r="AN60">
            <v>2231384</v>
          </cell>
          <cell r="AO60" t="str">
            <v>+2231384</v>
          </cell>
        </row>
        <row r="61">
          <cell r="AC61">
            <v>258</v>
          </cell>
          <cell r="AD61">
            <v>10</v>
          </cell>
          <cell r="AE61" t="str">
            <v>NF</v>
          </cell>
          <cell r="AF61" t="str">
            <v>2</v>
          </cell>
          <cell r="AH61" t="str">
            <v>+9576154</v>
          </cell>
          <cell r="AI61">
            <v>9576154</v>
          </cell>
          <cell r="AN61">
            <v>9576154</v>
          </cell>
          <cell r="AO61" t="str">
            <v>+9576154</v>
          </cell>
        </row>
        <row r="62">
          <cell r="AC62">
            <v>259</v>
          </cell>
          <cell r="AD62">
            <v>11</v>
          </cell>
          <cell r="AE62" t="str">
            <v>NF</v>
          </cell>
          <cell r="AF62" t="str">
            <v>2</v>
          </cell>
          <cell r="AH62" t="str">
            <v>+0</v>
          </cell>
          <cell r="AI62">
            <v>0</v>
          </cell>
          <cell r="AN62">
            <v>0</v>
          </cell>
          <cell r="AO62" t="str">
            <v>+0</v>
          </cell>
        </row>
        <row r="63">
          <cell r="AC63">
            <v>260</v>
          </cell>
          <cell r="AD63">
            <v>12</v>
          </cell>
          <cell r="AE63" t="str">
            <v>NF</v>
          </cell>
          <cell r="AF63" t="str">
            <v>2</v>
          </cell>
          <cell r="AH63" t="str">
            <v>-432885</v>
          </cell>
          <cell r="AI63">
            <v>-432885</v>
          </cell>
          <cell r="AN63">
            <v>-432885</v>
          </cell>
          <cell r="AO63" t="str">
            <v>-432885</v>
          </cell>
        </row>
        <row r="64">
          <cell r="AC64">
            <v>261</v>
          </cell>
          <cell r="AD64">
            <v>23</v>
          </cell>
          <cell r="AE64" t="str">
            <v>NF</v>
          </cell>
          <cell r="AF64" t="str">
            <v>2</v>
          </cell>
          <cell r="AH64" t="str">
            <v>+924370</v>
          </cell>
          <cell r="AI64">
            <v>924370</v>
          </cell>
          <cell r="AN64">
            <v>924370</v>
          </cell>
          <cell r="AO64" t="str">
            <v>+924370</v>
          </cell>
        </row>
        <row r="65">
          <cell r="AC65">
            <v>264</v>
          </cell>
          <cell r="AD65">
            <v>47</v>
          </cell>
          <cell r="AE65" t="str">
            <v>GF</v>
          </cell>
          <cell r="AF65" t="str">
            <v>1</v>
          </cell>
          <cell r="AH65" t="str">
            <v>n</v>
          </cell>
          <cell r="AO65" t="str">
            <v>n</v>
          </cell>
        </row>
        <row r="66">
          <cell r="AC66">
            <v>273</v>
          </cell>
          <cell r="AD66">
            <v>48</v>
          </cell>
          <cell r="AE66" t="str">
            <v>GF</v>
          </cell>
          <cell r="AF66" t="str">
            <v>1</v>
          </cell>
          <cell r="AH66" t="str">
            <v>n</v>
          </cell>
          <cell r="AO66" t="str">
            <v>n</v>
          </cell>
        </row>
        <row r="67">
          <cell r="AC67">
            <v>318</v>
          </cell>
          <cell r="AD67">
            <v>126</v>
          </cell>
          <cell r="AE67" t="str">
            <v>NF</v>
          </cell>
          <cell r="AF67" t="str">
            <v>1</v>
          </cell>
          <cell r="AH67" t="str">
            <v>n</v>
          </cell>
          <cell r="AO67" t="str">
            <v>n</v>
          </cell>
        </row>
        <row r="68">
          <cell r="AC68">
            <v>320</v>
          </cell>
          <cell r="AD68">
            <v>106</v>
          </cell>
          <cell r="AE68" t="str">
            <v>NF</v>
          </cell>
          <cell r="AF68" t="str">
            <v>2</v>
          </cell>
          <cell r="AH68" t="str">
            <v>+2156883</v>
          </cell>
          <cell r="AI68">
            <v>2156883</v>
          </cell>
          <cell r="AN68">
            <v>2156883</v>
          </cell>
          <cell r="AO68" t="str">
            <v>+2156883</v>
          </cell>
        </row>
        <row r="69">
          <cell r="AC69">
            <v>321</v>
          </cell>
          <cell r="AD69">
            <v>105</v>
          </cell>
          <cell r="AE69" t="str">
            <v>NF</v>
          </cell>
          <cell r="AF69" t="str">
            <v>2</v>
          </cell>
          <cell r="AH69" t="str">
            <v>+1144567</v>
          </cell>
          <cell r="AI69">
            <v>1144567</v>
          </cell>
          <cell r="AN69">
            <v>1144567</v>
          </cell>
          <cell r="AO69" t="str">
            <v>+1144567</v>
          </cell>
        </row>
        <row r="70">
          <cell r="AC70">
            <v>322</v>
          </cell>
          <cell r="AD70">
            <v>108</v>
          </cell>
          <cell r="AE70" t="str">
            <v>NF</v>
          </cell>
          <cell r="AF70" t="str">
            <v>2</v>
          </cell>
          <cell r="AH70" t="str">
            <v>+9133405</v>
          </cell>
          <cell r="AI70">
            <v>9133405</v>
          </cell>
          <cell r="AN70">
            <v>9133405</v>
          </cell>
          <cell r="AO70" t="str">
            <v>+9133405</v>
          </cell>
        </row>
        <row r="71">
          <cell r="AC71">
            <v>323</v>
          </cell>
          <cell r="AD71">
            <v>107</v>
          </cell>
          <cell r="AE71" t="str">
            <v>NF</v>
          </cell>
          <cell r="AF71" t="str">
            <v>2</v>
          </cell>
          <cell r="AH71" t="str">
            <v>+0</v>
          </cell>
          <cell r="AI71">
            <v>0</v>
          </cell>
          <cell r="AN71">
            <v>0</v>
          </cell>
          <cell r="AO71" t="str">
            <v>+0</v>
          </cell>
        </row>
        <row r="72">
          <cell r="AC72">
            <v>324</v>
          </cell>
          <cell r="AD72">
            <v>104</v>
          </cell>
          <cell r="AE72" t="str">
            <v>NF</v>
          </cell>
          <cell r="AF72" t="str">
            <v>2</v>
          </cell>
          <cell r="AH72" t="str">
            <v>+1144567</v>
          </cell>
          <cell r="AI72">
            <v>1144567</v>
          </cell>
          <cell r="AN72">
            <v>1144567</v>
          </cell>
          <cell r="AO72" t="str">
            <v>+1144567</v>
          </cell>
        </row>
        <row r="73">
          <cell r="AC73">
            <v>325</v>
          </cell>
          <cell r="AD73">
            <v>109</v>
          </cell>
          <cell r="AE73" t="str">
            <v>NF</v>
          </cell>
          <cell r="AF73" t="str">
            <v>2</v>
          </cell>
          <cell r="AH73" t="str">
            <v>+98.9</v>
          </cell>
          <cell r="AI73">
            <v>98.9</v>
          </cell>
          <cell r="AN73">
            <v>98.9</v>
          </cell>
          <cell r="AO73" t="str">
            <v>+98.9</v>
          </cell>
        </row>
        <row r="74">
          <cell r="AC74">
            <v>326</v>
          </cell>
          <cell r="AD74">
            <v>96</v>
          </cell>
          <cell r="AE74" t="str">
            <v>EFWS</v>
          </cell>
          <cell r="AF74" t="str">
            <v>2</v>
          </cell>
          <cell r="AH74" t="str">
            <v>+5398356+13327987-5010186</v>
          </cell>
          <cell r="AI74">
            <v>13716157</v>
          </cell>
          <cell r="AN74">
            <v>13716157</v>
          </cell>
          <cell r="AO74" t="str">
            <v>+5398356+13327987-5010186</v>
          </cell>
        </row>
        <row r="75">
          <cell r="AC75">
            <v>327</v>
          </cell>
          <cell r="AD75">
            <v>94</v>
          </cell>
          <cell r="AE75" t="str">
            <v>EFWS</v>
          </cell>
          <cell r="AF75" t="str">
            <v>2</v>
          </cell>
        </row>
        <row r="76">
          <cell r="AC76">
            <v>328</v>
          </cell>
          <cell r="AD76">
            <v>93</v>
          </cell>
          <cell r="AE76" t="str">
            <v>EFWS</v>
          </cell>
          <cell r="AF76" t="str">
            <v>2</v>
          </cell>
          <cell r="AH76" t="str">
            <v>+5398356</v>
          </cell>
          <cell r="AI76">
            <v>5398356</v>
          </cell>
          <cell r="AN76">
            <v>5398356</v>
          </cell>
          <cell r="AO76" t="str">
            <v>+5398356</v>
          </cell>
        </row>
        <row r="77">
          <cell r="AC77">
            <v>329</v>
          </cell>
          <cell r="AD77">
            <v>97</v>
          </cell>
          <cell r="AE77" t="str">
            <v>EFWS</v>
          </cell>
          <cell r="AF77" t="str">
            <v>2</v>
          </cell>
          <cell r="AH77" t="str">
            <v>+377608</v>
          </cell>
          <cell r="AI77">
            <v>377608</v>
          </cell>
          <cell r="AN77">
            <v>377608</v>
          </cell>
          <cell r="AO77" t="str">
            <v>+377608</v>
          </cell>
        </row>
        <row r="78">
          <cell r="AC78">
            <v>330</v>
          </cell>
          <cell r="AD78">
            <v>98</v>
          </cell>
          <cell r="AE78" t="str">
            <v>EFWS</v>
          </cell>
          <cell r="AF78" t="str">
            <v>2</v>
          </cell>
          <cell r="AH78" t="str">
            <v>+5010186</v>
          </cell>
          <cell r="AI78">
            <v>5010186</v>
          </cell>
          <cell r="AN78">
            <v>5010186</v>
          </cell>
          <cell r="AO78" t="str">
            <v>+5010186</v>
          </cell>
        </row>
        <row r="79">
          <cell r="AC79">
            <v>331</v>
          </cell>
          <cell r="AD79">
            <v>88</v>
          </cell>
          <cell r="AE79" t="str">
            <v>EFWS</v>
          </cell>
          <cell r="AF79" t="str">
            <v>2</v>
          </cell>
          <cell r="AH79" t="str">
            <v>+166196</v>
          </cell>
          <cell r="AI79">
            <v>166196</v>
          </cell>
          <cell r="AN79">
            <v>166196</v>
          </cell>
          <cell r="AO79" t="str">
            <v>+166196</v>
          </cell>
        </row>
        <row r="80">
          <cell r="AC80">
            <v>332</v>
          </cell>
          <cell r="AD80">
            <v>87</v>
          </cell>
          <cell r="AE80" t="str">
            <v>EFWS</v>
          </cell>
          <cell r="AF80" t="str">
            <v>2</v>
          </cell>
          <cell r="AH80" t="str">
            <v>+970926</v>
          </cell>
          <cell r="AI80">
            <v>970926</v>
          </cell>
          <cell r="AN80">
            <v>970926</v>
          </cell>
          <cell r="AO80" t="str">
            <v>+970926</v>
          </cell>
        </row>
        <row r="81">
          <cell r="AC81">
            <v>333</v>
          </cell>
          <cell r="AD81">
            <v>2</v>
          </cell>
          <cell r="AE81" t="str">
            <v>GF</v>
          </cell>
          <cell r="AF81" t="str">
            <v>2</v>
          </cell>
          <cell r="AH81" t="str">
            <v>+9924515</v>
          </cell>
          <cell r="AI81">
            <v>9924515</v>
          </cell>
          <cell r="AN81">
            <v>9924515</v>
          </cell>
          <cell r="AO81" t="str">
            <v>+9924515</v>
          </cell>
        </row>
        <row r="82">
          <cell r="AC82">
            <v>334</v>
          </cell>
          <cell r="AD82">
            <v>91</v>
          </cell>
          <cell r="AE82" t="str">
            <v>GF</v>
          </cell>
          <cell r="AF82" t="str">
            <v>2</v>
          </cell>
          <cell r="AH82" t="str">
            <v>+17006136</v>
          </cell>
          <cell r="AI82">
            <v>17006136</v>
          </cell>
          <cell r="AN82">
            <v>17006136</v>
          </cell>
          <cell r="AO82" t="str">
            <v>+17006136</v>
          </cell>
        </row>
        <row r="83">
          <cell r="AC83">
            <v>335</v>
          </cell>
          <cell r="AD83">
            <v>6</v>
          </cell>
          <cell r="AE83" t="str">
            <v>GF</v>
          </cell>
          <cell r="AF83" t="str">
            <v>2</v>
          </cell>
          <cell r="AH83" t="str">
            <v>+126854</v>
          </cell>
          <cell r="AI83">
            <v>126854</v>
          </cell>
          <cell r="AN83">
            <v>126854</v>
          </cell>
          <cell r="AO83" t="str">
            <v>+126854</v>
          </cell>
        </row>
        <row r="84">
          <cell r="AC84">
            <v>336</v>
          </cell>
          <cell r="AD84">
            <v>5</v>
          </cell>
          <cell r="AE84" t="str">
            <v>GF</v>
          </cell>
          <cell r="AF84" t="str">
            <v>2</v>
          </cell>
          <cell r="AH84" t="str">
            <v>+902188+552196+126854+1082033</v>
          </cell>
          <cell r="AI84">
            <v>2663271</v>
          </cell>
          <cell r="AN84">
            <v>2663271</v>
          </cell>
          <cell r="AO84" t="str">
            <v>+902188+552196+126854+1082033</v>
          </cell>
        </row>
        <row r="85">
          <cell r="AC85">
            <v>337</v>
          </cell>
          <cell r="AD85">
            <v>101</v>
          </cell>
          <cell r="AE85" t="str">
            <v>GF</v>
          </cell>
          <cell r="AF85" t="str">
            <v>2</v>
          </cell>
          <cell r="AH85" t="str">
            <v>+9440484</v>
          </cell>
          <cell r="AI85">
            <v>9440484</v>
          </cell>
          <cell r="AN85">
            <v>9440484</v>
          </cell>
          <cell r="AO85" t="str">
            <v>+9440484</v>
          </cell>
        </row>
        <row r="86">
          <cell r="AC86">
            <v>338</v>
          </cell>
          <cell r="AD86">
            <v>4</v>
          </cell>
          <cell r="AE86" t="str">
            <v>GF</v>
          </cell>
          <cell r="AF86" t="str">
            <v>2</v>
          </cell>
          <cell r="AH86" t="str">
            <v>+14160156</v>
          </cell>
          <cell r="AI86">
            <v>14160156</v>
          </cell>
          <cell r="AN86">
            <v>14160156</v>
          </cell>
          <cell r="AO86" t="str">
            <v>+14160156</v>
          </cell>
        </row>
        <row r="87">
          <cell r="AC87">
            <v>339</v>
          </cell>
          <cell r="AD87">
            <v>14</v>
          </cell>
          <cell r="AE87" t="str">
            <v>GF</v>
          </cell>
          <cell r="AF87" t="str">
            <v>2</v>
          </cell>
          <cell r="AH87" t="str">
            <v>+4233711</v>
          </cell>
          <cell r="AI87">
            <v>4233711</v>
          </cell>
          <cell r="AN87">
            <v>4233711</v>
          </cell>
          <cell r="AO87" t="str">
            <v>+4233711</v>
          </cell>
        </row>
        <row r="88">
          <cell r="AC88">
            <v>340</v>
          </cell>
          <cell r="AD88">
            <v>15</v>
          </cell>
          <cell r="AE88" t="str">
            <v>GF</v>
          </cell>
          <cell r="AF88" t="str">
            <v>2</v>
          </cell>
          <cell r="AH88" t="str">
            <v>+4233711+6103404</v>
          </cell>
          <cell r="AI88">
            <v>10337115</v>
          </cell>
          <cell r="AN88">
            <v>10337115</v>
          </cell>
          <cell r="AO88" t="str">
            <v>+4233711+6103404</v>
          </cell>
        </row>
        <row r="89">
          <cell r="AC89">
            <v>341</v>
          </cell>
          <cell r="AD89">
            <v>16</v>
          </cell>
          <cell r="AE89" t="str">
            <v>GF</v>
          </cell>
          <cell r="AF89" t="str">
            <v>2</v>
          </cell>
          <cell r="AH89" t="str">
            <v>+21918131+25003</v>
          </cell>
          <cell r="AI89">
            <v>21943134</v>
          </cell>
          <cell r="AN89">
            <v>21943134</v>
          </cell>
          <cell r="AO89" t="str">
            <v>+21918131+25003</v>
          </cell>
        </row>
        <row r="90">
          <cell r="AC90">
            <v>343</v>
          </cell>
          <cell r="AD90">
            <v>102</v>
          </cell>
          <cell r="AE90" t="str">
            <v>GF</v>
          </cell>
          <cell r="AF90" t="str">
            <v>2</v>
          </cell>
          <cell r="AH90" t="str">
            <v>+1379392</v>
          </cell>
          <cell r="AI90">
            <v>1379392</v>
          </cell>
          <cell r="AN90">
            <v>1379392</v>
          </cell>
          <cell r="AO90" t="str">
            <v>+1379392</v>
          </cell>
        </row>
        <row r="91">
          <cell r="AC91">
            <v>344</v>
          </cell>
          <cell r="AD91">
            <v>13</v>
          </cell>
          <cell r="AE91" t="str">
            <v>GF</v>
          </cell>
          <cell r="AF91" t="str">
            <v>2</v>
          </cell>
          <cell r="AH91" t="str">
            <v>+435435</v>
          </cell>
          <cell r="AI91">
            <v>435435</v>
          </cell>
          <cell r="AN91">
            <v>435435</v>
          </cell>
          <cell r="AO91" t="str">
            <v>+435435</v>
          </cell>
        </row>
        <row r="92">
          <cell r="AC92">
            <v>346</v>
          </cell>
          <cell r="AD92">
            <v>95</v>
          </cell>
          <cell r="AE92" t="str">
            <v>EFWS</v>
          </cell>
          <cell r="AF92" t="str">
            <v>2</v>
          </cell>
          <cell r="AH92" t="str">
            <v>+13327987</v>
          </cell>
          <cell r="AI92">
            <v>13327987</v>
          </cell>
          <cell r="AN92">
            <v>13327987</v>
          </cell>
          <cell r="AO92" t="str">
            <v>+13327987</v>
          </cell>
        </row>
        <row r="93">
          <cell r="AC93">
            <v>347</v>
          </cell>
          <cell r="AD93">
            <v>99</v>
          </cell>
          <cell r="AE93" t="str">
            <v>EFWS</v>
          </cell>
          <cell r="AF93" t="str">
            <v>2</v>
          </cell>
          <cell r="AH93" t="str">
            <v>+5010186</v>
          </cell>
          <cell r="AI93">
            <v>5010186</v>
          </cell>
          <cell r="AN93">
            <v>5010186</v>
          </cell>
          <cell r="AO93" t="str">
            <v>+5010186</v>
          </cell>
        </row>
        <row r="94">
          <cell r="AC94">
            <v>349</v>
          </cell>
          <cell r="AD94">
            <v>59</v>
          </cell>
          <cell r="AE94" t="str">
            <v>EFWS</v>
          </cell>
          <cell r="AF94" t="str">
            <v>2</v>
          </cell>
          <cell r="AH94" t="str">
            <v>+3864199+1353393</v>
          </cell>
          <cell r="AI94">
            <v>5217592</v>
          </cell>
          <cell r="AN94">
            <v>5217592</v>
          </cell>
          <cell r="AO94" t="str">
            <v>+3864199+1353393</v>
          </cell>
        </row>
        <row r="95">
          <cell r="AC95">
            <v>350</v>
          </cell>
          <cell r="AD95">
            <v>73</v>
          </cell>
          <cell r="AE95" t="str">
            <v>EFWS</v>
          </cell>
          <cell r="AF95" t="str">
            <v>2</v>
          </cell>
          <cell r="AH95" t="str">
            <v>+758+755</v>
          </cell>
          <cell r="AI95">
            <v>1513</v>
          </cell>
          <cell r="AN95">
            <v>1513</v>
          </cell>
          <cell r="AO95" t="str">
            <v>+758+755</v>
          </cell>
        </row>
        <row r="96">
          <cell r="AC96">
            <v>351</v>
          </cell>
          <cell r="AD96">
            <v>74</v>
          </cell>
          <cell r="AE96" t="str">
            <v>EFWS</v>
          </cell>
          <cell r="AF96" t="str">
            <v>2</v>
          </cell>
          <cell r="AH96" t="str">
            <v>+56725</v>
          </cell>
          <cell r="AI96">
            <v>56725</v>
          </cell>
          <cell r="AN96">
            <v>56725</v>
          </cell>
          <cell r="AO96" t="str">
            <v>+56725</v>
          </cell>
        </row>
        <row r="97">
          <cell r="AC97">
            <v>352</v>
          </cell>
          <cell r="AD97">
            <v>76</v>
          </cell>
          <cell r="AE97" t="str">
            <v>EFWS</v>
          </cell>
          <cell r="AF97" t="str">
            <v>2</v>
          </cell>
          <cell r="AH97" t="str">
            <v>+6504857</v>
          </cell>
          <cell r="AI97">
            <v>6504857</v>
          </cell>
          <cell r="AN97">
            <v>6504857</v>
          </cell>
          <cell r="AO97" t="str">
            <v>+6504857</v>
          </cell>
        </row>
        <row r="98">
          <cell r="AC98">
            <v>353</v>
          </cell>
          <cell r="AD98">
            <v>77</v>
          </cell>
          <cell r="AE98" t="str">
            <v>EFWS</v>
          </cell>
          <cell r="AF98" t="str">
            <v>2</v>
          </cell>
        </row>
        <row r="99">
          <cell r="AC99">
            <v>367</v>
          </cell>
          <cell r="AD99">
            <v>26</v>
          </cell>
          <cell r="AE99" t="str">
            <v>GF</v>
          </cell>
          <cell r="AF99" t="str">
            <v>2</v>
          </cell>
        </row>
        <row r="100">
          <cell r="AC100">
            <v>368</v>
          </cell>
          <cell r="AD100">
            <v>31</v>
          </cell>
          <cell r="AE100" t="str">
            <v>GF</v>
          </cell>
          <cell r="AF100" t="str">
            <v>2</v>
          </cell>
        </row>
        <row r="101">
          <cell r="AC101">
            <v>369</v>
          </cell>
          <cell r="AD101">
            <v>37</v>
          </cell>
          <cell r="AE101" t="str">
            <v>GF</v>
          </cell>
          <cell r="AF101" t="str">
            <v>2</v>
          </cell>
          <cell r="AH101" t="str">
            <v>+3219+5238716</v>
          </cell>
          <cell r="AI101">
            <v>5241935</v>
          </cell>
          <cell r="AN101">
            <v>5241935</v>
          </cell>
          <cell r="AO101" t="str">
            <v>+3219+5238716</v>
          </cell>
        </row>
        <row r="102">
          <cell r="AC102">
            <v>370</v>
          </cell>
          <cell r="AD102">
            <v>39</v>
          </cell>
          <cell r="AE102" t="str">
            <v>GF</v>
          </cell>
          <cell r="AF102" t="str">
            <v>2</v>
          </cell>
          <cell r="AH102" t="str">
            <v>+1379392+435435</v>
          </cell>
          <cell r="AI102">
            <v>1814827</v>
          </cell>
          <cell r="AN102">
            <v>1814827</v>
          </cell>
          <cell r="AO102" t="str">
            <v>+1379392+435435</v>
          </cell>
        </row>
        <row r="103">
          <cell r="AC103">
            <v>371</v>
          </cell>
          <cell r="AD103">
            <v>110</v>
          </cell>
          <cell r="AE103" t="str">
            <v>GF</v>
          </cell>
          <cell r="AF103" t="str">
            <v>2</v>
          </cell>
        </row>
        <row r="104">
          <cell r="AC104">
            <v>373</v>
          </cell>
          <cell r="AD104">
            <v>92</v>
          </cell>
          <cell r="AE104" t="str">
            <v>GF</v>
          </cell>
          <cell r="AF104" t="str">
            <v>2</v>
          </cell>
          <cell r="AH104" t="str">
            <v>+8218296</v>
          </cell>
          <cell r="AI104">
            <v>8218296</v>
          </cell>
          <cell r="AN104">
            <v>8218296</v>
          </cell>
          <cell r="AO104" t="str">
            <v>+8218296</v>
          </cell>
        </row>
        <row r="105">
          <cell r="AC105">
            <v>375</v>
          </cell>
          <cell r="AD105">
            <v>60</v>
          </cell>
          <cell r="AE105" t="str">
            <v>EFWS</v>
          </cell>
          <cell r="AF105" t="str">
            <v>2</v>
          </cell>
          <cell r="AH105" t="str">
            <v>+1065662+557105</v>
          </cell>
          <cell r="AI105">
            <v>1622767</v>
          </cell>
          <cell r="AN105">
            <v>1622767</v>
          </cell>
          <cell r="AO105" t="str">
            <v>+1065662+557105</v>
          </cell>
        </row>
        <row r="106">
          <cell r="AC106">
            <v>376</v>
          </cell>
          <cell r="AD106">
            <v>22</v>
          </cell>
          <cell r="AE106" t="str">
            <v>GF</v>
          </cell>
          <cell r="AF106" t="str">
            <v>2</v>
          </cell>
        </row>
        <row r="107">
          <cell r="AC107">
            <v>377</v>
          </cell>
          <cell r="AD107">
            <v>79</v>
          </cell>
          <cell r="AE107" t="str">
            <v>EFWS</v>
          </cell>
          <cell r="AF107" t="str">
            <v>2</v>
          </cell>
        </row>
        <row r="108">
          <cell r="AC108">
            <v>379</v>
          </cell>
          <cell r="AD108">
            <v>27</v>
          </cell>
          <cell r="AE108" t="str">
            <v>GF</v>
          </cell>
          <cell r="AF108" t="str">
            <v>2</v>
          </cell>
          <cell r="AH108" t="str">
            <v>+9890804</v>
          </cell>
          <cell r="AI108">
            <v>9890804</v>
          </cell>
          <cell r="AN108">
            <v>9890804</v>
          </cell>
          <cell r="AO108" t="str">
            <v>+9890804</v>
          </cell>
        </row>
        <row r="109">
          <cell r="AC109">
            <v>380</v>
          </cell>
          <cell r="AD109">
            <v>30</v>
          </cell>
          <cell r="AE109" t="str">
            <v>GF</v>
          </cell>
          <cell r="AF109" t="str">
            <v>2</v>
          </cell>
          <cell r="AH109" t="str">
            <v>+664323+60734</v>
          </cell>
          <cell r="AI109">
            <v>725057</v>
          </cell>
          <cell r="AN109">
            <v>725057</v>
          </cell>
          <cell r="AO109" t="str">
            <v>+664323+60734</v>
          </cell>
        </row>
        <row r="110">
          <cell r="AC110">
            <v>381</v>
          </cell>
          <cell r="AD110">
            <v>56</v>
          </cell>
          <cell r="AE110" t="str">
            <v>EFWS</v>
          </cell>
          <cell r="AF110" t="str">
            <v>2</v>
          </cell>
          <cell r="AH110" t="str">
            <v>+12356376+2409234</v>
          </cell>
          <cell r="AI110">
            <v>14765610</v>
          </cell>
          <cell r="AN110">
            <v>14765610</v>
          </cell>
          <cell r="AO110" t="str">
            <v>+12356376+2409234</v>
          </cell>
        </row>
        <row r="111">
          <cell r="AC111">
            <v>383</v>
          </cell>
          <cell r="AD111">
            <v>58</v>
          </cell>
          <cell r="AE111" t="str">
            <v>EFWS</v>
          </cell>
          <cell r="AF111" t="str">
            <v>2</v>
          </cell>
        </row>
        <row r="112">
          <cell r="AC112">
            <v>385</v>
          </cell>
          <cell r="AD112">
            <v>3</v>
          </cell>
          <cell r="AE112" t="str">
            <v>GF</v>
          </cell>
          <cell r="AF112" t="str">
            <v>2</v>
          </cell>
          <cell r="AH112" t="str">
            <v>+21759026</v>
          </cell>
          <cell r="AI112">
            <v>21759026</v>
          </cell>
          <cell r="AN112">
            <v>21759026</v>
          </cell>
          <cell r="AO112" t="str">
            <v>+21759026</v>
          </cell>
        </row>
        <row r="113">
          <cell r="AC113">
            <v>386</v>
          </cell>
          <cell r="AD113">
            <v>18</v>
          </cell>
          <cell r="AE113" t="str">
            <v>GF</v>
          </cell>
          <cell r="AF113" t="str">
            <v>2</v>
          </cell>
        </row>
        <row r="114">
          <cell r="AC114">
            <v>387</v>
          </cell>
          <cell r="AD114">
            <v>19</v>
          </cell>
          <cell r="AE114" t="str">
            <v>GF</v>
          </cell>
          <cell r="AF114" t="str">
            <v>2</v>
          </cell>
          <cell r="AH114" t="str">
            <v>+25003</v>
          </cell>
          <cell r="AI114">
            <v>25003</v>
          </cell>
          <cell r="AN114">
            <v>25003</v>
          </cell>
          <cell r="AO114" t="str">
            <v>+25003</v>
          </cell>
        </row>
        <row r="115">
          <cell r="AC115">
            <v>388</v>
          </cell>
          <cell r="AD115">
            <v>17</v>
          </cell>
          <cell r="AE115" t="str">
            <v>GF</v>
          </cell>
          <cell r="AF115" t="str">
            <v>2</v>
          </cell>
          <cell r="AH115" t="str">
            <v>+30023862</v>
          </cell>
          <cell r="AI115">
            <v>30023862</v>
          </cell>
          <cell r="AN115">
            <v>30023862</v>
          </cell>
          <cell r="AO115" t="str">
            <v>+30023862</v>
          </cell>
        </row>
        <row r="116">
          <cell r="AC116">
            <v>389</v>
          </cell>
          <cell r="AD116">
            <v>21</v>
          </cell>
          <cell r="AE116" t="str">
            <v>GF</v>
          </cell>
          <cell r="AF116" t="str">
            <v>2</v>
          </cell>
        </row>
        <row r="117">
          <cell r="AC117">
            <v>390</v>
          </cell>
          <cell r="AD117">
            <v>24</v>
          </cell>
          <cell r="AE117" t="str">
            <v>NF</v>
          </cell>
          <cell r="AF117" t="str">
            <v>2</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efc.sog.unc.edu/reslib/item/north-carolina-water-and-wastewater-rates-dashboard" TargetMode="External"/><Relationship Id="rId2" Type="http://schemas.openxmlformats.org/officeDocument/2006/relationships/hyperlink" Target="https://www.nctreasurer.com/slg/lfm/financial-analysis/Pages/Analysis-by-Population.aspx" TargetMode="External"/><Relationship Id="rId1" Type="http://schemas.openxmlformats.org/officeDocument/2006/relationships/hyperlink" Target="https://www.nctreasurer.com/slg/lfm/financial-analysis/Pages/Financial-Statistics-Tool.aspx"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2:C24"/>
  <sheetViews>
    <sheetView workbookViewId="0">
      <selection activeCell="A4" sqref="A4"/>
    </sheetView>
  </sheetViews>
  <sheetFormatPr defaultRowHeight="15" x14ac:dyDescent="0.25"/>
  <cols>
    <col min="1" max="1" width="155" customWidth="1"/>
    <col min="2" max="3" width="9.140625" hidden="1" customWidth="1"/>
  </cols>
  <sheetData>
    <row r="2" spans="1:1" ht="33" x14ac:dyDescent="0.25">
      <c r="A2" s="33" t="s">
        <v>13</v>
      </c>
    </row>
    <row r="3" spans="1:1" ht="15.75" x14ac:dyDescent="0.25">
      <c r="A3" s="34" t="s">
        <v>14</v>
      </c>
    </row>
    <row r="4" spans="1:1" ht="126" x14ac:dyDescent="0.25">
      <c r="A4" s="35" t="s">
        <v>15</v>
      </c>
    </row>
    <row r="5" spans="1:1" x14ac:dyDescent="0.25">
      <c r="A5" s="36"/>
    </row>
    <row r="6" spans="1:1" x14ac:dyDescent="0.25">
      <c r="A6" s="37" t="s">
        <v>16</v>
      </c>
    </row>
    <row r="7" spans="1:1" x14ac:dyDescent="0.25">
      <c r="A7" s="319" t="s">
        <v>474</v>
      </c>
    </row>
    <row r="8" spans="1:1" x14ac:dyDescent="0.25">
      <c r="A8" s="37"/>
    </row>
    <row r="9" spans="1:1" x14ac:dyDescent="0.25">
      <c r="A9" s="37" t="s">
        <v>462</v>
      </c>
    </row>
    <row r="10" spans="1:1" x14ac:dyDescent="0.25">
      <c r="A10" s="38" t="s">
        <v>461</v>
      </c>
    </row>
    <row r="11" spans="1:1" x14ac:dyDescent="0.25">
      <c r="A11" s="37"/>
    </row>
    <row r="12" spans="1:1" x14ac:dyDescent="0.25">
      <c r="A12" s="37" t="s">
        <v>17</v>
      </c>
    </row>
    <row r="13" spans="1:1" x14ac:dyDescent="0.25">
      <c r="A13" s="38" t="s">
        <v>463</v>
      </c>
    </row>
    <row r="14" spans="1:1" x14ac:dyDescent="0.25">
      <c r="A14" s="37"/>
    </row>
    <row r="15" spans="1:1" ht="15.75" x14ac:dyDescent="0.25">
      <c r="A15" s="34" t="s">
        <v>18</v>
      </c>
    </row>
    <row r="16" spans="1:1" ht="47.25" x14ac:dyDescent="0.25">
      <c r="A16" s="35" t="s">
        <v>19</v>
      </c>
    </row>
    <row r="17" spans="1:1" ht="15.75" x14ac:dyDescent="0.25">
      <c r="A17" s="35"/>
    </row>
    <row r="18" spans="1:1" ht="63" x14ac:dyDescent="0.25">
      <c r="A18" s="35" t="s">
        <v>477</v>
      </c>
    </row>
    <row r="19" spans="1:1" s="141" customFormat="1" ht="15.75" x14ac:dyDescent="0.25">
      <c r="A19" s="35"/>
    </row>
    <row r="20" spans="1:1" s="141" customFormat="1" ht="63" x14ac:dyDescent="0.25">
      <c r="A20" s="35" t="s">
        <v>460</v>
      </c>
    </row>
    <row r="21" spans="1:1" ht="15.75" x14ac:dyDescent="0.25">
      <c r="A21" s="35"/>
    </row>
    <row r="22" spans="1:1" ht="31.5" x14ac:dyDescent="0.25">
      <c r="A22" s="35" t="s">
        <v>20</v>
      </c>
    </row>
    <row r="23" spans="1:1" ht="15.75" x14ac:dyDescent="0.25">
      <c r="A23" s="39"/>
    </row>
    <row r="24" spans="1:1" ht="15.75" x14ac:dyDescent="0.25">
      <c r="A24" s="39" t="s">
        <v>447</v>
      </c>
    </row>
  </sheetData>
  <sheetProtection password="CEAA" sheet="1" formatCells="0" formatColumns="0" formatRows="0"/>
  <hyperlinks>
    <hyperlink ref="A10" r:id="rId1" xr:uid="{00000000-0004-0000-0000-000000000000}"/>
    <hyperlink ref="A13" r:id="rId2" xr:uid="{00000000-0004-0000-0000-000001000000}"/>
    <hyperlink ref="A7" r:id="rId3" display="https://efc.sog.unc.edu/reslib/item/north-carolina-water-and-wastewater-rates-dashboard" xr:uid="{00000000-0004-0000-0000-000002000000}"/>
  </hyperlinks>
  <pageMargins left="0.7" right="0.7" top="0.75" bottom="0.75" header="0.3" footer="0.3"/>
  <pageSetup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Q114"/>
  <sheetViews>
    <sheetView tabSelected="1" zoomScaleNormal="100" workbookViewId="0">
      <pane ySplit="5" topLeftCell="A6" activePane="bottomLeft" state="frozen"/>
      <selection activeCell="A2" sqref="A2"/>
      <selection pane="bottomLeft" activeCell="N1" sqref="N1"/>
    </sheetView>
  </sheetViews>
  <sheetFormatPr defaultRowHeight="15" x14ac:dyDescent="0.25"/>
  <cols>
    <col min="1" max="1" width="5.85546875" style="24" customWidth="1"/>
    <col min="2" max="3" width="16.140625" style="22" customWidth="1"/>
    <col min="4" max="4" width="46.28515625" style="1" customWidth="1"/>
    <col min="5" max="5" width="16.28515625" style="241" customWidth="1"/>
    <col min="6" max="6" width="16.140625" style="1" customWidth="1"/>
    <col min="7" max="7" width="26.7109375" style="10" customWidth="1"/>
    <col min="8" max="8" width="17.140625" style="3" customWidth="1"/>
    <col min="9" max="9" width="24" style="1" customWidth="1"/>
    <col min="10" max="10" width="24" style="170" hidden="1" customWidth="1"/>
    <col min="11" max="13" width="9.140625" style="1" hidden="1" customWidth="1"/>
    <col min="14" max="16384" width="9.140625" style="1"/>
  </cols>
  <sheetData>
    <row r="1" spans="1:14" ht="29.25" thickBot="1" x14ac:dyDescent="0.5">
      <c r="B1" s="29" t="s">
        <v>305</v>
      </c>
      <c r="C1" s="29"/>
      <c r="E1" s="258" t="s">
        <v>12</v>
      </c>
      <c r="F1" s="18">
        <v>2019</v>
      </c>
      <c r="G1" s="224" t="s">
        <v>75</v>
      </c>
      <c r="H1" s="225"/>
      <c r="I1" s="225"/>
      <c r="K1" s="1" t="s">
        <v>31</v>
      </c>
      <c r="M1" s="1">
        <v>547</v>
      </c>
      <c r="N1" s="1" t="s">
        <v>532</v>
      </c>
    </row>
    <row r="2" spans="1:14" ht="44.25" customHeight="1" thickBot="1" x14ac:dyDescent="0.4">
      <c r="B2" s="529" t="s">
        <v>255</v>
      </c>
      <c r="C2" s="530"/>
      <c r="D2" s="191"/>
      <c r="E2" s="527" t="s">
        <v>273</v>
      </c>
      <c r="F2" s="527"/>
      <c r="G2" s="528"/>
      <c r="H2" s="14"/>
      <c r="K2" s="1" t="s">
        <v>32</v>
      </c>
      <c r="L2" s="1">
        <v>50</v>
      </c>
      <c r="M2" s="1">
        <v>1</v>
      </c>
    </row>
    <row r="3" spans="1:14" ht="19.5" thickBot="1" x14ac:dyDescent="0.35">
      <c r="B3" s="23" t="s">
        <v>0</v>
      </c>
      <c r="C3" s="94"/>
      <c r="D3" s="139" t="e">
        <f>VLOOKUP(D2,'Unit Names'!A1:B51,2,FALSE)</f>
        <v>#N/A</v>
      </c>
      <c r="E3" s="263"/>
      <c r="F3" s="55"/>
      <c r="G3" s="11"/>
      <c r="H3" s="14"/>
      <c r="L3" s="1">
        <v>51</v>
      </c>
      <c r="M3" s="1">
        <v>2</v>
      </c>
    </row>
    <row r="4" spans="1:14" ht="19.5" thickBot="1" x14ac:dyDescent="0.35">
      <c r="B4" s="28" t="s">
        <v>27</v>
      </c>
      <c r="C4" s="95"/>
      <c r="D4" s="27"/>
      <c r="E4" s="27"/>
      <c r="F4" s="41"/>
      <c r="G4" s="12"/>
      <c r="H4" s="14"/>
      <c r="I4" s="16"/>
      <c r="J4" s="16"/>
      <c r="L4" s="1">
        <v>52</v>
      </c>
      <c r="M4" s="170">
        <v>3</v>
      </c>
    </row>
    <row r="5" spans="1:14" ht="37.5" customHeight="1" x14ac:dyDescent="0.35">
      <c r="A5" s="25" t="s">
        <v>76</v>
      </c>
      <c r="B5" s="20" t="s">
        <v>66</v>
      </c>
      <c r="C5" s="20" t="s">
        <v>78</v>
      </c>
      <c r="D5" s="6" t="s">
        <v>1</v>
      </c>
      <c r="E5" s="264">
        <v>2018</v>
      </c>
      <c r="F5" s="91">
        <v>2019</v>
      </c>
      <c r="G5" s="13" t="s">
        <v>2</v>
      </c>
      <c r="H5" s="194" t="s">
        <v>279</v>
      </c>
      <c r="I5" s="195" t="s">
        <v>3</v>
      </c>
      <c r="J5" s="195"/>
      <c r="M5" s="170">
        <v>4</v>
      </c>
    </row>
    <row r="6" spans="1:14" x14ac:dyDescent="0.25">
      <c r="A6" s="26"/>
      <c r="B6" s="105" t="s">
        <v>77</v>
      </c>
      <c r="C6" s="97"/>
      <c r="D6" s="98"/>
      <c r="E6" s="265"/>
      <c r="F6" s="99"/>
      <c r="G6" s="100"/>
      <c r="H6" s="15"/>
      <c r="I6" s="30"/>
    </row>
    <row r="7" spans="1:14" s="4" customFormat="1" ht="45" x14ac:dyDescent="0.25">
      <c r="A7" s="142">
        <v>333</v>
      </c>
      <c r="B7" s="126" t="s">
        <v>302</v>
      </c>
      <c r="C7" s="138" t="s">
        <v>79</v>
      </c>
      <c r="D7" s="135" t="s">
        <v>256</v>
      </c>
      <c r="E7" s="259" t="e">
        <f>HLOOKUP($D$2,'2018 Data'!$D$1:$AY$275,100,FALSE)</f>
        <v>#N/A</v>
      </c>
      <c r="F7" s="267"/>
      <c r="G7" s="8">
        <f>IF(F7&lt;0,"Note: Number is normally positive.",)</f>
        <v>0</v>
      </c>
      <c r="H7" s="19"/>
      <c r="I7" s="237"/>
      <c r="J7" s="518" t="s">
        <v>306</v>
      </c>
    </row>
    <row r="8" spans="1:14" s="4" customFormat="1" ht="40.5" x14ac:dyDescent="0.25">
      <c r="A8" s="142">
        <v>500</v>
      </c>
      <c r="B8" s="244" t="s">
        <v>302</v>
      </c>
      <c r="C8" s="138" t="s">
        <v>79</v>
      </c>
      <c r="D8" s="135" t="s">
        <v>80</v>
      </c>
      <c r="E8" s="259" t="e">
        <f>HLOOKUP($D$2,'2018 Data'!$D$1:$AY$275,151,FALSE)</f>
        <v>#N/A</v>
      </c>
      <c r="F8" s="267"/>
      <c r="G8" s="67">
        <f>IF(F8&lt;0,"Note: Number is normally positive.",)</f>
        <v>0</v>
      </c>
      <c r="H8" s="19"/>
      <c r="I8" s="125"/>
      <c r="J8" s="512" t="s">
        <v>307</v>
      </c>
    </row>
    <row r="9" spans="1:14" ht="40.5" x14ac:dyDescent="0.25">
      <c r="A9" s="142">
        <v>385</v>
      </c>
      <c r="B9" s="244" t="s">
        <v>302</v>
      </c>
      <c r="C9" s="138" t="s">
        <v>79</v>
      </c>
      <c r="D9" s="136" t="s">
        <v>81</v>
      </c>
      <c r="E9" s="259" t="e">
        <f>HLOOKUP($D$2,'2018 Data'!$D$1:$AY$275,273,FALSE)</f>
        <v>#N/A</v>
      </c>
      <c r="F9" s="267"/>
      <c r="G9" s="67">
        <f>IF(F9&lt;0,"Note: Number is normally positive.",)</f>
        <v>0</v>
      </c>
      <c r="H9" s="15"/>
      <c r="I9" s="274"/>
      <c r="J9" s="524" t="s">
        <v>308</v>
      </c>
    </row>
    <row r="10" spans="1:14" s="4" customFormat="1" ht="105" customHeight="1" x14ac:dyDescent="0.25">
      <c r="A10" s="248">
        <v>575</v>
      </c>
      <c r="B10" s="244" t="s">
        <v>302</v>
      </c>
      <c r="C10" s="138" t="s">
        <v>79</v>
      </c>
      <c r="D10" s="246" t="s">
        <v>287</v>
      </c>
      <c r="E10" s="259" t="e">
        <f>HLOOKUP($D$2,'2018 Data'!$D$1:$AY$275,226,FALSE)</f>
        <v>#N/A</v>
      </c>
      <c r="F10" s="267"/>
      <c r="G10" s="67">
        <f>IF(F10&lt;0,"Note: Number is normally positive.",)</f>
        <v>0</v>
      </c>
      <c r="H10" s="145"/>
      <c r="I10" s="275"/>
      <c r="J10" s="524" t="s">
        <v>309</v>
      </c>
    </row>
    <row r="11" spans="1:14" s="4" customFormat="1" ht="105" customHeight="1" x14ac:dyDescent="0.25">
      <c r="A11" s="248">
        <v>576</v>
      </c>
      <c r="B11" s="244" t="s">
        <v>302</v>
      </c>
      <c r="C11" s="138" t="s">
        <v>79</v>
      </c>
      <c r="D11" s="246" t="s">
        <v>288</v>
      </c>
      <c r="E11" s="259" t="e">
        <f>HLOOKUP($D$2,'2018 Data'!$D$1:$AY$275,227,FALSE)</f>
        <v>#N/A</v>
      </c>
      <c r="F11" s="267"/>
      <c r="G11" s="67">
        <f>IF(F11&lt;0,"Note: Number is normally positive.",)</f>
        <v>0</v>
      </c>
      <c r="H11" s="145"/>
      <c r="I11" s="275"/>
      <c r="J11" s="524" t="s">
        <v>511</v>
      </c>
    </row>
    <row r="12" spans="1:14" ht="165" x14ac:dyDescent="0.25">
      <c r="A12" s="142">
        <v>336</v>
      </c>
      <c r="B12" s="244" t="s">
        <v>302</v>
      </c>
      <c r="C12" s="138" t="s">
        <v>79</v>
      </c>
      <c r="D12" s="229" t="s">
        <v>466</v>
      </c>
      <c r="E12" s="259" t="e">
        <f>HLOOKUP($D$2,'2018 Data'!$D$1:$AY$275,274,FALSE)</f>
        <v>#N/A</v>
      </c>
      <c r="F12" s="267"/>
      <c r="G12" s="67">
        <f>IF(F12&lt;0,"Error: Enter as positive.",)</f>
        <v>0</v>
      </c>
      <c r="H12" s="15"/>
      <c r="I12" s="274"/>
      <c r="J12" s="512" t="s">
        <v>310</v>
      </c>
    </row>
    <row r="13" spans="1:14" ht="40.5" x14ac:dyDescent="0.25">
      <c r="A13" s="142">
        <v>338</v>
      </c>
      <c r="B13" s="244" t="s">
        <v>302</v>
      </c>
      <c r="C13" s="138" t="s">
        <v>79</v>
      </c>
      <c r="D13" s="136" t="s">
        <v>82</v>
      </c>
      <c r="E13" s="259" t="e">
        <f>HLOOKUP($D$2,'2018 Data'!$D$1:$AY$275,275,FALSE)</f>
        <v>#N/A</v>
      </c>
      <c r="F13" s="267"/>
      <c r="G13" s="8">
        <f>IF(F13&lt;0,"Error: Enter as positive.",)</f>
        <v>0</v>
      </c>
      <c r="H13" s="15"/>
      <c r="I13" s="274"/>
      <c r="J13" s="517" t="s">
        <v>311</v>
      </c>
    </row>
    <row r="14" spans="1:14" ht="102.75" customHeight="1" x14ac:dyDescent="0.25">
      <c r="A14" s="142">
        <v>335</v>
      </c>
      <c r="B14" s="244" t="s">
        <v>302</v>
      </c>
      <c r="C14" s="138" t="s">
        <v>79</v>
      </c>
      <c r="D14" s="118" t="s">
        <v>286</v>
      </c>
      <c r="E14" s="259" t="e">
        <f>HLOOKUP($D$2,'2018 Data'!$D$1:$AY$275,102,FALSE)</f>
        <v>#N/A</v>
      </c>
      <c r="F14" s="267"/>
      <c r="G14" s="8">
        <f>IF(F14&lt;0,"Error: Enter as positive.",)</f>
        <v>0</v>
      </c>
      <c r="H14" s="15"/>
      <c r="I14" s="276"/>
      <c r="J14" s="517" t="s">
        <v>313</v>
      </c>
    </row>
    <row r="15" spans="1:14" ht="40.5" x14ac:dyDescent="0.25">
      <c r="A15" s="142">
        <v>252</v>
      </c>
      <c r="B15" s="244" t="s">
        <v>302</v>
      </c>
      <c r="C15" s="138" t="s">
        <v>79</v>
      </c>
      <c r="D15" s="136" t="s">
        <v>83</v>
      </c>
      <c r="E15" s="259" t="e">
        <f>HLOOKUP($D$2,'2018 Data'!$D$1:$AY$275,79,FALSE)</f>
        <v>#N/A</v>
      </c>
      <c r="F15" s="267"/>
      <c r="G15" s="9"/>
      <c r="H15" s="15"/>
      <c r="I15" s="30"/>
      <c r="J15" s="517" t="s">
        <v>315</v>
      </c>
    </row>
    <row r="16" spans="1:14" ht="40.5" x14ac:dyDescent="0.25">
      <c r="A16" s="142">
        <v>253</v>
      </c>
      <c r="B16" s="244" t="s">
        <v>302</v>
      </c>
      <c r="C16" s="138" t="s">
        <v>79</v>
      </c>
      <c r="D16" s="137" t="s">
        <v>84</v>
      </c>
      <c r="E16" s="259" t="e">
        <f>HLOOKUP($D$2,'2018 Data'!$D$1:$AY$275,80,FALSE)</f>
        <v>#N/A</v>
      </c>
      <c r="F16" s="267"/>
      <c r="G16" s="8"/>
      <c r="H16" s="15"/>
      <c r="I16" s="30"/>
      <c r="J16" s="517" t="s">
        <v>316</v>
      </c>
    </row>
    <row r="17" spans="1:12" ht="78.75" customHeight="1" x14ac:dyDescent="0.25">
      <c r="A17" s="142">
        <v>254</v>
      </c>
      <c r="B17" s="244" t="s">
        <v>302</v>
      </c>
      <c r="C17" s="138" t="s">
        <v>79</v>
      </c>
      <c r="D17" s="137" t="s">
        <v>85</v>
      </c>
      <c r="E17" s="259" t="e">
        <f>HLOOKUP($D$2,'2018 Data'!$D$1:$AY$275,81,FALSE)</f>
        <v>#N/A</v>
      </c>
      <c r="F17" s="267"/>
      <c r="G17" s="67">
        <f>IF(F9-F13-F15-F16-F17=0,,"Error: Total assets and deferred outflows less total liabilities and deferred inflows do not equal total net position. Cells F9-F13-F15-F16-F17 = 0  The amount the formula is off is located in the cell to the right")</f>
        <v>0</v>
      </c>
      <c r="H17" s="145">
        <f>F9-F13-F15-F16-F17</f>
        <v>0</v>
      </c>
      <c r="I17" s="30"/>
      <c r="J17" s="517" t="s">
        <v>317</v>
      </c>
    </row>
    <row r="18" spans="1:12" x14ac:dyDescent="0.25">
      <c r="A18" s="142"/>
      <c r="B18" s="134" t="s">
        <v>86</v>
      </c>
      <c r="C18" s="133"/>
      <c r="D18" s="129"/>
      <c r="E18" s="119"/>
      <c r="F18" s="268"/>
      <c r="G18" s="101"/>
      <c r="H18" s="15"/>
      <c r="I18" s="30"/>
      <c r="J18" s="517" t="s">
        <v>318</v>
      </c>
    </row>
    <row r="19" spans="1:12" ht="45" x14ac:dyDescent="0.25">
      <c r="A19" s="142">
        <v>502</v>
      </c>
      <c r="B19" s="244" t="s">
        <v>302</v>
      </c>
      <c r="C19" s="138" t="s">
        <v>89</v>
      </c>
      <c r="D19" s="135" t="s">
        <v>87</v>
      </c>
      <c r="E19" s="259" t="e">
        <f>HLOOKUP($D$2,'2018 Data'!$D$1:$AY$275,153,FALSE)</f>
        <v>#N/A</v>
      </c>
      <c r="F19" s="267"/>
      <c r="G19" s="8">
        <f>IF(F19&lt;0,"Note: Number is normally positive.",)</f>
        <v>0</v>
      </c>
      <c r="H19" s="15"/>
      <c r="I19" s="30"/>
      <c r="J19" s="517" t="s">
        <v>319</v>
      </c>
    </row>
    <row r="20" spans="1:12" ht="75" customHeight="1" x14ac:dyDescent="0.25">
      <c r="A20" s="142">
        <v>503</v>
      </c>
      <c r="B20" s="244" t="s">
        <v>302</v>
      </c>
      <c r="C20" s="138" t="s">
        <v>89</v>
      </c>
      <c r="D20" s="137" t="s">
        <v>88</v>
      </c>
      <c r="E20" s="259" t="e">
        <f>HLOOKUP($D$2,'2018 Data'!$D$1:$AY$275,154,FALSE)</f>
        <v>#N/A</v>
      </c>
      <c r="F20" s="267"/>
      <c r="G20" s="8">
        <f>IF(F20&lt;0,"Note: Number is normally positive.",)</f>
        <v>0</v>
      </c>
      <c r="H20" s="15"/>
      <c r="I20" s="30"/>
      <c r="J20" s="517" t="s">
        <v>320</v>
      </c>
    </row>
    <row r="21" spans="1:12" ht="18.75" x14ac:dyDescent="0.25">
      <c r="A21" s="142"/>
      <c r="B21" s="134" t="s">
        <v>90</v>
      </c>
      <c r="C21" s="133"/>
      <c r="D21" s="102"/>
      <c r="E21" s="119"/>
      <c r="F21" s="269"/>
      <c r="G21" s="100"/>
      <c r="H21" s="15"/>
      <c r="I21" s="30"/>
      <c r="J21" s="517" t="s">
        <v>321</v>
      </c>
    </row>
    <row r="22" spans="1:12" ht="40.5" x14ac:dyDescent="0.25">
      <c r="A22" s="142">
        <v>388</v>
      </c>
      <c r="B22" s="244" t="s">
        <v>302</v>
      </c>
      <c r="C22" s="132" t="s">
        <v>95</v>
      </c>
      <c r="D22" s="137" t="s">
        <v>91</v>
      </c>
      <c r="E22" s="259" t="e">
        <f>HLOOKUP($D$2,'2018 Data'!$D$1:$AY$275,148,FALSE)</f>
        <v>#N/A</v>
      </c>
      <c r="F22" s="267"/>
      <c r="G22" s="8">
        <f t="shared" ref="G22:G29" si="0">IF(F22&lt;0,"Error: Enter as positive.",)</f>
        <v>0</v>
      </c>
      <c r="H22" s="15"/>
      <c r="I22" s="30"/>
      <c r="J22" s="517" t="s">
        <v>322</v>
      </c>
    </row>
    <row r="23" spans="1:12" ht="40.5" x14ac:dyDescent="0.25">
      <c r="A23" s="142">
        <v>339</v>
      </c>
      <c r="B23" s="244" t="s">
        <v>302</v>
      </c>
      <c r="C23" s="132" t="s">
        <v>95</v>
      </c>
      <c r="D23" s="137" t="s">
        <v>92</v>
      </c>
      <c r="E23" s="259" t="e">
        <f>HLOOKUP($D$2,'2018 Data'!$D$1:$AY$275,106,FALSE)</f>
        <v>#N/A</v>
      </c>
      <c r="F23" s="267"/>
      <c r="G23" s="8">
        <f t="shared" si="0"/>
        <v>0</v>
      </c>
      <c r="H23" s="15"/>
      <c r="I23" s="30"/>
      <c r="J23" s="517" t="s">
        <v>323</v>
      </c>
    </row>
    <row r="24" spans="1:12" ht="40.5" x14ac:dyDescent="0.25">
      <c r="A24" s="142">
        <v>504</v>
      </c>
      <c r="B24" s="244" t="s">
        <v>302</v>
      </c>
      <c r="C24" s="132" t="s">
        <v>95</v>
      </c>
      <c r="D24" s="137" t="s">
        <v>93</v>
      </c>
      <c r="E24" s="259" t="e">
        <f>HLOOKUP($D$2,'2018 Data'!$D$1:$AY$275,155,FALSE)</f>
        <v>#N/A</v>
      </c>
      <c r="F24" s="267"/>
      <c r="G24" s="8">
        <f t="shared" si="0"/>
        <v>0</v>
      </c>
      <c r="H24" s="15"/>
      <c r="I24" s="30"/>
      <c r="J24" s="517" t="s">
        <v>324</v>
      </c>
    </row>
    <row r="25" spans="1:12" ht="40.5" x14ac:dyDescent="0.25">
      <c r="A25" s="142">
        <v>505</v>
      </c>
      <c r="B25" s="244" t="s">
        <v>302</v>
      </c>
      <c r="C25" s="132" t="s">
        <v>95</v>
      </c>
      <c r="D25" s="104" t="s">
        <v>94</v>
      </c>
      <c r="E25" s="259" t="e">
        <f>HLOOKUP($D$2,'2018 Data'!$D$1:$AY$275,156,FALSE)</f>
        <v>#N/A</v>
      </c>
      <c r="F25" s="267"/>
      <c r="G25" s="8">
        <f t="shared" si="0"/>
        <v>0</v>
      </c>
      <c r="H25" s="15"/>
      <c r="I25" s="30"/>
      <c r="J25" s="521" t="s">
        <v>325</v>
      </c>
    </row>
    <row r="26" spans="1:12" ht="67.900000000000006" customHeight="1" x14ac:dyDescent="0.25">
      <c r="A26" s="142">
        <v>341</v>
      </c>
      <c r="B26" s="244" t="s">
        <v>302</v>
      </c>
      <c r="C26" s="132" t="s">
        <v>95</v>
      </c>
      <c r="D26" s="103" t="s">
        <v>265</v>
      </c>
      <c r="E26" s="259" t="e">
        <f>HLOOKUP($D$2,'2018 Data'!$D$1:$AY$275,108,FALSE)</f>
        <v>#N/A</v>
      </c>
      <c r="F26" s="267"/>
      <c r="G26" s="8">
        <f t="shared" si="0"/>
        <v>0</v>
      </c>
      <c r="H26" s="15"/>
      <c r="I26" s="30"/>
      <c r="J26" s="514" t="s">
        <v>448</v>
      </c>
    </row>
    <row r="27" spans="1:12" ht="40.5" x14ac:dyDescent="0.25">
      <c r="A27" s="142">
        <v>386</v>
      </c>
      <c r="B27" s="244" t="s">
        <v>302</v>
      </c>
      <c r="C27" s="132" t="s">
        <v>95</v>
      </c>
      <c r="D27" s="137" t="s">
        <v>96</v>
      </c>
      <c r="E27" s="259" t="e">
        <f>HLOOKUP($D$2,'2018 Data'!$D$1:$AY$275,146,FALSE)</f>
        <v>#N/A</v>
      </c>
      <c r="F27" s="267"/>
      <c r="G27" s="8">
        <f t="shared" si="0"/>
        <v>0</v>
      </c>
      <c r="H27" s="15"/>
      <c r="I27" s="30"/>
      <c r="J27" s="517" t="s">
        <v>326</v>
      </c>
    </row>
    <row r="28" spans="1:12" ht="40.5" x14ac:dyDescent="0.25">
      <c r="A28" s="142">
        <v>387</v>
      </c>
      <c r="B28" s="244" t="s">
        <v>302</v>
      </c>
      <c r="C28" s="132" t="s">
        <v>95</v>
      </c>
      <c r="D28" s="137" t="s">
        <v>97</v>
      </c>
      <c r="E28" s="259" t="e">
        <f>HLOOKUP($D$2,'2018 Data'!$D$1:$AY$275,147,FALSE)</f>
        <v>#N/A</v>
      </c>
      <c r="F28" s="267"/>
      <c r="G28" s="8">
        <f t="shared" si="0"/>
        <v>0</v>
      </c>
      <c r="H28" s="15"/>
      <c r="I28" s="30"/>
      <c r="J28" s="521" t="s">
        <v>475</v>
      </c>
    </row>
    <row r="29" spans="1:12" ht="75" customHeight="1" x14ac:dyDescent="0.25">
      <c r="A29" s="142">
        <v>389</v>
      </c>
      <c r="B29" s="244" t="s">
        <v>302</v>
      </c>
      <c r="C29" s="132" t="s">
        <v>95</v>
      </c>
      <c r="D29" s="135" t="s">
        <v>124</v>
      </c>
      <c r="E29" s="259" t="e">
        <f>HLOOKUP($D$2,'2018 Data'!$D$1:$AY$275,149,FALSE)</f>
        <v>#N/A</v>
      </c>
      <c r="F29" s="267"/>
      <c r="G29" s="8">
        <f t="shared" si="0"/>
        <v>0</v>
      </c>
      <c r="H29" s="15"/>
      <c r="I29" s="30"/>
      <c r="J29" s="517" t="s">
        <v>327</v>
      </c>
    </row>
    <row r="30" spans="1:12" ht="84.75" customHeight="1" x14ac:dyDescent="0.25">
      <c r="A30" s="142">
        <v>255</v>
      </c>
      <c r="B30" s="244" t="s">
        <v>302</v>
      </c>
      <c r="C30" s="132" t="s">
        <v>95</v>
      </c>
      <c r="D30" s="135" t="s">
        <v>125</v>
      </c>
      <c r="E30" s="259" t="e">
        <f>HLOOKUP($D$2,'2018 Data'!$D$1:$AY$275,82,FALSE)</f>
        <v>#N/A</v>
      </c>
      <c r="F30" s="267"/>
      <c r="G30" s="67">
        <f>IF(F23+F24+F25+F26+F27-F28+F29-F22-F30=0,,"Error: Total revenues less total expenses do not equal total change in net position. Cells F23+F24+F25+F26+F27-F28+F29-F22-F30 = 0  The amount the formula is off is located in the cell to the right")</f>
        <v>0</v>
      </c>
      <c r="H30" s="145">
        <f>F23+F24+F25+F26+F27-F28+F29-F22-F30</f>
        <v>0</v>
      </c>
      <c r="I30" s="30"/>
      <c r="J30" s="517" t="s">
        <v>328</v>
      </c>
    </row>
    <row r="31" spans="1:12" ht="74.25" customHeight="1" x14ac:dyDescent="0.25">
      <c r="A31" s="142">
        <v>376</v>
      </c>
      <c r="B31" s="244" t="s">
        <v>302</v>
      </c>
      <c r="C31" s="132" t="s">
        <v>95</v>
      </c>
      <c r="D31" s="118" t="s">
        <v>266</v>
      </c>
      <c r="E31" s="259" t="e">
        <f>HLOOKUP($D$2,'2018 Data'!$D$1:$AY$275,136,FALSE)</f>
        <v>#N/A</v>
      </c>
      <c r="F31" s="267"/>
      <c r="G31" s="218" t="e">
        <f>IF(F15+F16+F17-F30-F31-(E15+E16+E17)=0,,"Error: Beginning Balance does not agree with our records.  Cells F15+F16+F17-F30-F31-(E15+ E16+ E17)=0  The amount the formula is off is located in the cell to the right")</f>
        <v>#N/A</v>
      </c>
      <c r="H31" s="219" t="e">
        <f>F15+F16+F17-F30-F31-(E15+E16+E17)</f>
        <v>#N/A</v>
      </c>
      <c r="I31" s="30"/>
      <c r="J31" s="517" t="s">
        <v>329</v>
      </c>
      <c r="K31" s="170"/>
      <c r="L31" s="170"/>
    </row>
    <row r="32" spans="1:12" s="170" customFormat="1" x14ac:dyDescent="0.25">
      <c r="A32" s="248"/>
      <c r="B32" s="283" t="s">
        <v>454</v>
      </c>
      <c r="C32" s="283"/>
      <c r="D32" s="283"/>
      <c r="E32" s="283"/>
      <c r="F32" s="283"/>
      <c r="G32" s="283"/>
      <c r="H32" s="279"/>
      <c r="I32" s="30"/>
      <c r="J32" s="517" t="s">
        <v>330</v>
      </c>
    </row>
    <row r="33" spans="1:12" s="170" customFormat="1" ht="67.5" customHeight="1" x14ac:dyDescent="0.25">
      <c r="A33" s="284">
        <v>591</v>
      </c>
      <c r="B33" s="315" t="s">
        <v>450</v>
      </c>
      <c r="C33" s="316" t="s">
        <v>451</v>
      </c>
      <c r="D33" s="247" t="s">
        <v>452</v>
      </c>
      <c r="E33" s="259" t="e">
        <f>HLOOKUP($D$2,'2018 Data'!$D$1:$AY$275,246,FALSE)</f>
        <v>#N/A</v>
      </c>
      <c r="F33" s="313"/>
      <c r="G33" s="218"/>
      <c r="H33" s="219"/>
      <c r="I33" s="30"/>
      <c r="J33" s="517" t="s">
        <v>331</v>
      </c>
    </row>
    <row r="34" spans="1:12" s="170" customFormat="1" ht="63.75" customHeight="1" x14ac:dyDescent="0.25">
      <c r="A34" s="284">
        <v>592</v>
      </c>
      <c r="B34" s="315" t="s">
        <v>450</v>
      </c>
      <c r="C34" s="316" t="s">
        <v>451</v>
      </c>
      <c r="D34" s="113" t="s">
        <v>453</v>
      </c>
      <c r="E34" s="259" t="e">
        <f>HLOOKUP($D$2,'2018 Data'!$D$1:$AY$275,247,FALSE)</f>
        <v>#N/A</v>
      </c>
      <c r="F34" s="313"/>
      <c r="G34" s="218"/>
      <c r="H34" s="219"/>
      <c r="I34" s="30"/>
      <c r="J34" s="518" t="s">
        <v>332</v>
      </c>
      <c r="K34" s="1"/>
      <c r="L34" s="1"/>
    </row>
    <row r="35" spans="1:12" x14ac:dyDescent="0.25">
      <c r="A35" s="143"/>
      <c r="B35" s="134" t="s">
        <v>98</v>
      </c>
      <c r="C35" s="133"/>
      <c r="D35" s="106"/>
      <c r="E35" s="119"/>
      <c r="F35" s="269"/>
      <c r="G35" s="107"/>
      <c r="H35" s="15"/>
      <c r="I35" s="30"/>
      <c r="J35" s="518" t="s">
        <v>333</v>
      </c>
      <c r="K35" s="4"/>
      <c r="L35" s="4"/>
    </row>
    <row r="36" spans="1:12" s="4" customFormat="1" ht="51.75" customHeight="1" x14ac:dyDescent="0.25">
      <c r="A36" s="142">
        <v>506</v>
      </c>
      <c r="B36" s="244" t="s">
        <v>302</v>
      </c>
      <c r="C36" s="108" t="s">
        <v>102</v>
      </c>
      <c r="D36" s="137" t="s">
        <v>257</v>
      </c>
      <c r="E36" s="259" t="e">
        <f>HLOOKUP($D$2,'2018 Data'!$D$1:$AY$275,157,FALSE)</f>
        <v>#N/A</v>
      </c>
      <c r="F36" s="267"/>
      <c r="G36" s="67">
        <f>IF(F36&lt;0,"Note: Number is normally positive.",)</f>
        <v>0</v>
      </c>
      <c r="H36" s="19"/>
      <c r="I36" s="30"/>
      <c r="J36" s="517" t="s">
        <v>334</v>
      </c>
      <c r="K36" s="1"/>
    </row>
    <row r="37" spans="1:12" s="4" customFormat="1" ht="39" customHeight="1" x14ac:dyDescent="0.25">
      <c r="A37" s="142">
        <v>536</v>
      </c>
      <c r="B37" s="244" t="s">
        <v>302</v>
      </c>
      <c r="C37" s="108" t="s">
        <v>102</v>
      </c>
      <c r="D37" s="137" t="s">
        <v>99</v>
      </c>
      <c r="E37" s="259" t="e">
        <f>HLOOKUP($D$2,'2018 Data'!$D$1:$AY$275,187,FALSE)</f>
        <v>#N/A</v>
      </c>
      <c r="F37" s="267"/>
      <c r="G37" s="67">
        <f>IF(F37&lt;0,"Note: Number is normally positive.",)</f>
        <v>0</v>
      </c>
      <c r="H37" s="19"/>
      <c r="I37" s="237"/>
      <c r="J37" s="517" t="s">
        <v>339</v>
      </c>
      <c r="K37" s="1"/>
    </row>
    <row r="38" spans="1:12" s="4" customFormat="1" ht="39" customHeight="1" x14ac:dyDescent="0.25">
      <c r="A38" s="284">
        <v>586</v>
      </c>
      <c r="B38" s="282" t="s">
        <v>302</v>
      </c>
      <c r="C38" s="108" t="s">
        <v>102</v>
      </c>
      <c r="D38" s="286" t="s">
        <v>292</v>
      </c>
      <c r="E38" s="259" t="e">
        <f>HLOOKUP($D$2,'2018 Data'!$D$1:$AY$275,237,FALSE)</f>
        <v>#N/A</v>
      </c>
      <c r="F38" s="267"/>
      <c r="G38" s="67"/>
      <c r="H38" s="125"/>
      <c r="I38" s="237"/>
      <c r="J38" s="517" t="s">
        <v>340</v>
      </c>
      <c r="K38" s="1"/>
      <c r="L38" s="1"/>
    </row>
    <row r="39" spans="1:12" ht="38.25" x14ac:dyDescent="0.25">
      <c r="A39" s="142">
        <v>379</v>
      </c>
      <c r="B39" s="244" t="s">
        <v>302</v>
      </c>
      <c r="C39" s="108" t="s">
        <v>102</v>
      </c>
      <c r="D39" s="136" t="s">
        <v>81</v>
      </c>
      <c r="E39" s="259" t="e">
        <f>HLOOKUP($D$2,'2018 Data'!$D$1:$AY$275,139,FALSE)</f>
        <v>#N/A</v>
      </c>
      <c r="F39" s="267"/>
      <c r="G39" s="9"/>
      <c r="H39" s="15"/>
      <c r="I39" s="30"/>
      <c r="J39" s="518" t="s">
        <v>341</v>
      </c>
    </row>
    <row r="40" spans="1:12" ht="99.75" customHeight="1" x14ac:dyDescent="0.25">
      <c r="A40" s="142">
        <v>4</v>
      </c>
      <c r="B40" s="244" t="s">
        <v>302</v>
      </c>
      <c r="C40" s="108" t="s">
        <v>102</v>
      </c>
      <c r="D40" s="118" t="s">
        <v>291</v>
      </c>
      <c r="E40" s="259" t="e">
        <f>HLOOKUP($D$2,'2018 Data'!$D$1:$AY$275,4,FALSE)</f>
        <v>#N/A</v>
      </c>
      <c r="F40" s="267"/>
      <c r="G40" s="8">
        <f>IF(F40&lt;0,"Error: Enter as positive.",)</f>
        <v>0</v>
      </c>
      <c r="H40" s="15"/>
      <c r="I40" s="30"/>
      <c r="J40" s="517" t="s">
        <v>342</v>
      </c>
    </row>
    <row r="41" spans="1:12" ht="109.5" customHeight="1" x14ac:dyDescent="0.25">
      <c r="A41" s="142">
        <v>5</v>
      </c>
      <c r="B41" s="244" t="s">
        <v>302</v>
      </c>
      <c r="C41" s="108" t="s">
        <v>102</v>
      </c>
      <c r="D41" s="96" t="s">
        <v>108</v>
      </c>
      <c r="E41" s="259" t="e">
        <f>HLOOKUP($D$2,'2018 Data'!$D$1:$AY$275,5,FALSE)</f>
        <v>#N/A</v>
      </c>
      <c r="F41" s="267"/>
      <c r="G41" s="8">
        <f>IF(F41&lt;0,"Error: Enter as positive.",)</f>
        <v>0</v>
      </c>
      <c r="H41" s="15"/>
      <c r="I41" s="30"/>
      <c r="J41" s="517" t="s">
        <v>343</v>
      </c>
    </row>
    <row r="42" spans="1:12" ht="75" x14ac:dyDescent="0.25">
      <c r="A42" s="142">
        <v>380</v>
      </c>
      <c r="B42" s="244" t="s">
        <v>302</v>
      </c>
      <c r="C42" s="108" t="s">
        <v>102</v>
      </c>
      <c r="D42" s="96" t="s">
        <v>109</v>
      </c>
      <c r="E42" s="259" t="e">
        <f>HLOOKUP($D$2,'2018 Data'!$D$1:$AY$275,140,FALSE)</f>
        <v>#N/A</v>
      </c>
      <c r="F42" s="267"/>
      <c r="G42" s="8">
        <f>IF(F42&lt;0,"Error: Enter as positive.",)</f>
        <v>0</v>
      </c>
      <c r="H42" s="15"/>
      <c r="I42" s="30"/>
      <c r="J42" s="517" t="s">
        <v>344</v>
      </c>
      <c r="K42" s="4"/>
    </row>
    <row r="43" spans="1:12" ht="48.75" customHeight="1" x14ac:dyDescent="0.25">
      <c r="A43" s="142">
        <v>391</v>
      </c>
      <c r="B43" s="244" t="s">
        <v>302</v>
      </c>
      <c r="C43" s="108" t="s">
        <v>102</v>
      </c>
      <c r="D43" s="137" t="s">
        <v>100</v>
      </c>
      <c r="E43" s="259" t="e">
        <f>HLOOKUP($D$2,'2018 Data'!$D$1:$AY$275,150,FALSE)</f>
        <v>#N/A</v>
      </c>
      <c r="F43" s="267"/>
      <c r="G43" s="8">
        <f>IF(F43&lt;0,"Error: Enter as positive.",)</f>
        <v>0</v>
      </c>
      <c r="H43" s="15"/>
      <c r="I43" s="30"/>
      <c r="J43" s="517" t="s">
        <v>345</v>
      </c>
    </row>
    <row r="44" spans="1:12" ht="51.75" customHeight="1" x14ac:dyDescent="0.25">
      <c r="A44" s="142">
        <v>7</v>
      </c>
      <c r="B44" s="244" t="s">
        <v>302</v>
      </c>
      <c r="C44" s="108" t="s">
        <v>102</v>
      </c>
      <c r="D44" s="137" t="s">
        <v>101</v>
      </c>
      <c r="E44" s="259" t="e">
        <f>HLOOKUP($D$2,'2018 Data'!$D$1:$AY$275,7,FALSE)</f>
        <v>#N/A</v>
      </c>
      <c r="F44" s="267"/>
      <c r="G44" s="8">
        <f>IF(F44&lt;0,"Error: Enter as positive.",)</f>
        <v>0</v>
      </c>
      <c r="H44" s="15"/>
      <c r="I44" s="30"/>
      <c r="J44" s="517" t="s">
        <v>346</v>
      </c>
    </row>
    <row r="45" spans="1:12" ht="69" customHeight="1" x14ac:dyDescent="0.25">
      <c r="A45" s="142">
        <v>9</v>
      </c>
      <c r="B45" s="244" t="s">
        <v>302</v>
      </c>
      <c r="C45" s="108" t="s">
        <v>102</v>
      </c>
      <c r="D45" s="135" t="s">
        <v>267</v>
      </c>
      <c r="E45" s="259" t="e">
        <f>HLOOKUP($D$2,'2018 Data'!$D$1:$AY$275,8,FALSE)</f>
        <v>#N/A</v>
      </c>
      <c r="F45" s="267"/>
      <c r="G45" s="67">
        <f>IF(F39-F40-F41-F42-F45=0,,"Error: Total assets less total liabilities do not equal total fund balance. Cells F39-F40-F41-F42-F45= 0  The amount of the formula is in the cell to the right")</f>
        <v>0</v>
      </c>
      <c r="H45" s="145">
        <f>F39-F40-F41-F42-F45</f>
        <v>0</v>
      </c>
      <c r="I45" s="30"/>
      <c r="J45" s="517" t="s">
        <v>347</v>
      </c>
      <c r="L45" s="4"/>
    </row>
    <row r="46" spans="1:12" s="4" customFormat="1" ht="40.5" x14ac:dyDescent="0.25">
      <c r="A46" s="142">
        <v>540</v>
      </c>
      <c r="B46" s="244" t="s">
        <v>302</v>
      </c>
      <c r="C46" s="138" t="s">
        <v>119</v>
      </c>
      <c r="D46" s="137" t="s">
        <v>118</v>
      </c>
      <c r="E46" s="259" t="e">
        <f>HLOOKUP($D$2,'2018 Data'!$D$1:$AY$275,191,FALSE)</f>
        <v>#N/A</v>
      </c>
      <c r="F46" s="267"/>
      <c r="G46" s="67"/>
      <c r="H46" s="19"/>
      <c r="I46" s="237"/>
      <c r="J46" s="518" t="s">
        <v>348</v>
      </c>
      <c r="K46" s="1"/>
      <c r="L46" s="1"/>
    </row>
    <row r="47" spans="1:12" x14ac:dyDescent="0.25">
      <c r="A47" s="143"/>
      <c r="B47" s="112" t="s">
        <v>106</v>
      </c>
      <c r="C47" s="114"/>
      <c r="D47" s="129"/>
      <c r="E47" s="119"/>
      <c r="F47" s="269"/>
      <c r="G47" s="111"/>
      <c r="H47" s="15"/>
      <c r="I47" s="30"/>
      <c r="J47" s="518" t="s">
        <v>349</v>
      </c>
    </row>
    <row r="48" spans="1:12" ht="44.45" customHeight="1" x14ac:dyDescent="0.25">
      <c r="A48" s="142">
        <v>16</v>
      </c>
      <c r="B48" s="244" t="s">
        <v>302</v>
      </c>
      <c r="C48" s="132" t="s">
        <v>107</v>
      </c>
      <c r="D48" s="137" t="s">
        <v>103</v>
      </c>
      <c r="E48" s="259" t="e">
        <f>HLOOKUP($D$2,'2018 Data'!$D$1:$AY$275,13,FALSE)</f>
        <v>#N/A</v>
      </c>
      <c r="F48" s="267"/>
      <c r="G48" s="67"/>
      <c r="H48" s="15"/>
      <c r="I48" s="30"/>
      <c r="J48" s="517" t="s">
        <v>350</v>
      </c>
    </row>
    <row r="49" spans="1:17" ht="62.25" customHeight="1" x14ac:dyDescent="0.25">
      <c r="A49" s="142">
        <v>532</v>
      </c>
      <c r="B49" s="244" t="s">
        <v>302</v>
      </c>
      <c r="C49" s="132" t="s">
        <v>107</v>
      </c>
      <c r="D49" s="109" t="s">
        <v>110</v>
      </c>
      <c r="E49" s="259" t="e">
        <f>HLOOKUP($D$2,'2018 Data'!$D$1:$AY$275,183,FALSE)</f>
        <v>#N/A</v>
      </c>
      <c r="F49" s="267"/>
      <c r="G49" s="8">
        <f>IF(F49&lt;0,"Error: Enter as positive.",)</f>
        <v>0</v>
      </c>
      <c r="H49" s="15"/>
      <c r="I49" s="30"/>
      <c r="J49" s="517" t="s">
        <v>351</v>
      </c>
      <c r="K49" s="4"/>
    </row>
    <row r="50" spans="1:17" ht="45" customHeight="1" x14ac:dyDescent="0.25">
      <c r="A50" s="142">
        <v>17</v>
      </c>
      <c r="B50" s="244" t="s">
        <v>302</v>
      </c>
      <c r="C50" s="132" t="s">
        <v>107</v>
      </c>
      <c r="D50" s="137" t="s">
        <v>258</v>
      </c>
      <c r="E50" s="259" t="e">
        <f>HLOOKUP($D$2,'2018 Data'!$D$1:$AY$275,14,FALSE)</f>
        <v>#N/A</v>
      </c>
      <c r="F50" s="267"/>
      <c r="G50" s="8"/>
      <c r="H50" s="15"/>
      <c r="I50" s="30"/>
      <c r="J50" s="517" t="s">
        <v>352</v>
      </c>
      <c r="K50" s="4"/>
    </row>
    <row r="51" spans="1:17" ht="48" customHeight="1" x14ac:dyDescent="0.25">
      <c r="A51" s="142">
        <v>20</v>
      </c>
      <c r="B51" s="244" t="s">
        <v>302</v>
      </c>
      <c r="C51" s="132" t="s">
        <v>107</v>
      </c>
      <c r="D51" s="137" t="s">
        <v>259</v>
      </c>
      <c r="E51" s="259" t="e">
        <f>HLOOKUP($D$2,'2018 Data'!$D$1:$AY$275,16,FALSE)</f>
        <v>#N/A</v>
      </c>
      <c r="F51" s="267"/>
      <c r="G51" s="8">
        <f>IF(F51&lt;0,"Error: Enter as positive.",)</f>
        <v>0</v>
      </c>
      <c r="H51" s="15"/>
      <c r="I51" s="30"/>
    </row>
    <row r="52" spans="1:17" ht="48.6" customHeight="1" x14ac:dyDescent="0.25">
      <c r="A52" s="142">
        <v>533</v>
      </c>
      <c r="B52" s="244" t="s">
        <v>302</v>
      </c>
      <c r="C52" s="132" t="s">
        <v>107</v>
      </c>
      <c r="D52" s="110" t="s">
        <v>104</v>
      </c>
      <c r="E52" s="259" t="e">
        <f>HLOOKUP($D$2,'2018 Data'!$D$1:$AY$275,184,FALSE)</f>
        <v>#N/A</v>
      </c>
      <c r="F52" s="267"/>
      <c r="G52" s="7"/>
      <c r="H52" s="15"/>
      <c r="I52" s="30"/>
      <c r="L52" s="4"/>
    </row>
    <row r="53" spans="1:17" s="4" customFormat="1" ht="52.5" customHeight="1" x14ac:dyDescent="0.25">
      <c r="A53" s="142">
        <v>508</v>
      </c>
      <c r="B53" s="244" t="s">
        <v>302</v>
      </c>
      <c r="C53" s="132" t="s">
        <v>107</v>
      </c>
      <c r="D53" s="137" t="s">
        <v>271</v>
      </c>
      <c r="E53" s="259" t="e">
        <f>HLOOKUP($D$2,'2018 Data'!$D$1:$AY$275,159,FALSE)</f>
        <v>#N/A</v>
      </c>
      <c r="F53" s="267"/>
      <c r="G53" s="8"/>
      <c r="H53" s="19"/>
      <c r="I53" s="237"/>
      <c r="J53" s="170"/>
      <c r="K53" s="1"/>
    </row>
    <row r="54" spans="1:17" s="4" customFormat="1" ht="81.75" customHeight="1" x14ac:dyDescent="0.25">
      <c r="A54" s="142">
        <v>509</v>
      </c>
      <c r="B54" s="244" t="s">
        <v>302</v>
      </c>
      <c r="C54" s="132" t="s">
        <v>107</v>
      </c>
      <c r="D54" s="137" t="s">
        <v>269</v>
      </c>
      <c r="E54" s="259" t="e">
        <f>HLOOKUP($D$2,'2018 Data'!$D$1:$AY$275,160,FALSE)</f>
        <v>#N/A</v>
      </c>
      <c r="F54" s="267"/>
      <c r="G54" s="67">
        <f>IF(F54&lt;0,"Error: Enter as positive.",)</f>
        <v>0</v>
      </c>
      <c r="H54" s="19"/>
      <c r="I54" s="237"/>
      <c r="J54" s="170"/>
      <c r="K54" s="1"/>
      <c r="L54" s="1"/>
    </row>
    <row r="55" spans="1:17" ht="61.5" customHeight="1" x14ac:dyDescent="0.25">
      <c r="A55" s="142">
        <v>22</v>
      </c>
      <c r="B55" s="244" t="s">
        <v>302</v>
      </c>
      <c r="C55" s="132" t="s">
        <v>107</v>
      </c>
      <c r="D55" s="137" t="s">
        <v>270</v>
      </c>
      <c r="E55" s="259" t="e">
        <f>HLOOKUP($D$2,'2018 Data'!$D$1:$AY$275,18,FALSE)</f>
        <v>#N/A</v>
      </c>
      <c r="F55" s="267"/>
      <c r="G55" s="7"/>
      <c r="H55" s="15"/>
      <c r="I55" s="30"/>
      <c r="J55" s="280"/>
    </row>
    <row r="56" spans="1:17" ht="81.75" customHeight="1" x14ac:dyDescent="0.25">
      <c r="A56" s="142">
        <v>23</v>
      </c>
      <c r="B56" s="244" t="s">
        <v>302</v>
      </c>
      <c r="C56" s="132" t="s">
        <v>107</v>
      </c>
      <c r="D56" s="135" t="s">
        <v>105</v>
      </c>
      <c r="E56" s="259" t="e">
        <f>HLOOKUP($D$2,'2018 Data'!$D$1:$AY$275,19,FALSE)</f>
        <v>#N/A</v>
      </c>
      <c r="F56" s="267"/>
      <c r="G56" s="67">
        <f>IF(F48-F49+F50-F51+F52+F55+F53-F54-F56=0,,"Error: Total revenues less total expenditures do not equal total change in fund balance.  Cells F48-F49+F50-F51+F52+F55+F53-F54-F56=0  The amount of the formula is located in the cell to the right")</f>
        <v>0</v>
      </c>
      <c r="H56" s="145">
        <f>+F48-F49+F50-F51+F52+F55+F53-F54-F56</f>
        <v>0</v>
      </c>
      <c r="I56" s="30"/>
    </row>
    <row r="57" spans="1:17" ht="90" x14ac:dyDescent="0.25">
      <c r="A57" s="142">
        <v>507</v>
      </c>
      <c r="B57" s="244" t="s">
        <v>302</v>
      </c>
      <c r="C57" s="132" t="s">
        <v>107</v>
      </c>
      <c r="D57" s="314" t="s">
        <v>467</v>
      </c>
      <c r="E57" s="259" t="e">
        <f>HLOOKUP($D$2,'2018 Data'!$D$1:$AY$275,158,FALSE)</f>
        <v>#N/A</v>
      </c>
      <c r="F57" s="267"/>
      <c r="G57" s="67" t="e">
        <f>IF(F45-F56-F57=E45,,"Error: Beginning Balance does not agree with our records.  Cell F45-F56-F57=E45  The amount of the formula is in the cell to the right")</f>
        <v>#N/A</v>
      </c>
      <c r="H57" s="145" t="e">
        <f>+F45-F56-F57-E45</f>
        <v>#N/A</v>
      </c>
      <c r="I57" s="30"/>
      <c r="J57" s="5"/>
      <c r="K57" s="280"/>
    </row>
    <row r="58" spans="1:17" ht="18.75" x14ac:dyDescent="0.3">
      <c r="A58" s="143"/>
      <c r="B58" s="114" t="s">
        <v>111</v>
      </c>
      <c r="C58" s="114"/>
      <c r="D58" s="130"/>
      <c r="E58" s="130"/>
      <c r="F58" s="270"/>
      <c r="G58" s="115"/>
      <c r="H58" s="15"/>
      <c r="I58" s="30"/>
    </row>
    <row r="59" spans="1:17" ht="18.75" x14ac:dyDescent="0.3">
      <c r="A59" s="143"/>
      <c r="B59" s="114" t="s">
        <v>5</v>
      </c>
      <c r="C59" s="114"/>
      <c r="D59" s="120"/>
      <c r="E59" s="116"/>
      <c r="F59" s="271"/>
      <c r="G59" s="117"/>
      <c r="H59" s="15"/>
      <c r="I59" s="30"/>
    </row>
    <row r="60" spans="1:17" ht="18.75" x14ac:dyDescent="0.3">
      <c r="A60" s="143"/>
      <c r="B60" s="114" t="s">
        <v>4</v>
      </c>
      <c r="C60" s="114"/>
      <c r="D60" s="120"/>
      <c r="E60" s="116"/>
      <c r="F60" s="271"/>
      <c r="G60" s="117"/>
      <c r="H60" s="52"/>
      <c r="I60" s="30"/>
      <c r="K60" s="4"/>
      <c r="L60" s="280"/>
    </row>
    <row r="61" spans="1:17" s="280" customFormat="1" ht="60" x14ac:dyDescent="0.3">
      <c r="A61" s="284">
        <v>596</v>
      </c>
      <c r="B61" s="282" t="s">
        <v>455</v>
      </c>
      <c r="C61" s="317"/>
      <c r="D61" s="251" t="s">
        <v>456</v>
      </c>
      <c r="E61" s="259" t="e">
        <f>HLOOKUP($D$2,'2018 Data'!$D$1:$AY$275,249,FALSE)</f>
        <v>#N/A</v>
      </c>
      <c r="F61" s="289"/>
      <c r="G61" s="287"/>
      <c r="H61" s="281"/>
      <c r="I61" s="285"/>
      <c r="J61" s="170"/>
      <c r="K61" s="1"/>
      <c r="L61" s="1"/>
    </row>
    <row r="62" spans="1:17" ht="48" customHeight="1" x14ac:dyDescent="0.25">
      <c r="A62" s="232">
        <v>13</v>
      </c>
      <c r="B62" s="244" t="s">
        <v>302</v>
      </c>
      <c r="C62" s="235" t="s">
        <v>294</v>
      </c>
      <c r="D62" s="234" t="s">
        <v>295</v>
      </c>
      <c r="E62" s="259" t="e">
        <f>HLOOKUP($D$2,'2018 Data'!$D$1:$AY$275,11,FALSE)</f>
        <v>#N/A</v>
      </c>
      <c r="F62" s="267"/>
      <c r="G62" s="144"/>
      <c r="H62" s="62"/>
      <c r="I62" s="30"/>
    </row>
    <row r="63" spans="1:17" ht="165" x14ac:dyDescent="0.25">
      <c r="A63" s="232">
        <v>14</v>
      </c>
      <c r="B63" s="244" t="s">
        <v>302</v>
      </c>
      <c r="C63" s="235" t="s">
        <v>294</v>
      </c>
      <c r="D63" s="229" t="s">
        <v>465</v>
      </c>
      <c r="E63" s="259" t="e">
        <f>HLOOKUP($D$2,'2018 Data'!$D$1:$AY$275,12,FALSE)</f>
        <v>#N/A</v>
      </c>
      <c r="F63" s="267"/>
      <c r="G63" s="7"/>
      <c r="H63" s="15"/>
      <c r="I63" s="30"/>
      <c r="J63" s="4"/>
      <c r="L63" s="4"/>
    </row>
    <row r="64" spans="1:17" s="170" customFormat="1" ht="84" customHeight="1" x14ac:dyDescent="0.25">
      <c r="A64" s="232">
        <v>32</v>
      </c>
      <c r="B64" s="244" t="s">
        <v>302</v>
      </c>
      <c r="C64" s="233" t="s">
        <v>296</v>
      </c>
      <c r="D64" s="230" t="s">
        <v>297</v>
      </c>
      <c r="E64" s="259" t="e">
        <f>HLOOKUP($D$2,'2018 Data'!$D$1:$AY$275,21,FALSE)</f>
        <v>#N/A</v>
      </c>
      <c r="F64" s="267"/>
      <c r="G64" s="67"/>
      <c r="H64" s="64"/>
      <c r="I64" s="125"/>
      <c r="J64" s="4"/>
      <c r="K64" s="1"/>
      <c r="L64" s="1"/>
      <c r="M64" s="4"/>
      <c r="N64" s="4"/>
      <c r="O64" s="4"/>
      <c r="P64" s="4"/>
      <c r="Q64" s="4"/>
    </row>
    <row r="65" spans="1:12" ht="60" x14ac:dyDescent="0.25">
      <c r="A65" s="320">
        <v>31</v>
      </c>
      <c r="B65" s="244" t="s">
        <v>302</v>
      </c>
      <c r="C65" s="233" t="s">
        <v>296</v>
      </c>
      <c r="D65" s="231" t="s">
        <v>298</v>
      </c>
      <c r="E65" s="259" t="e">
        <f>HLOOKUP($D$2,'2018 Data'!$D$1:$AY$275,20,FALSE)</f>
        <v>#N/A</v>
      </c>
      <c r="F65" s="267"/>
      <c r="G65" s="7"/>
      <c r="H65" s="15"/>
      <c r="I65" s="30"/>
    </row>
    <row r="66" spans="1:12" ht="73.5" customHeight="1" x14ac:dyDescent="0.25">
      <c r="A66" s="320" t="s">
        <v>299</v>
      </c>
      <c r="B66" s="244" t="s">
        <v>302</v>
      </c>
      <c r="C66" s="235" t="s">
        <v>300</v>
      </c>
      <c r="D66" s="234" t="s">
        <v>234</v>
      </c>
      <c r="E66" s="259" t="e">
        <f>HLOOKUP($D$2,'2018 Data'!$D$1:$AY$275,75,FALSE)</f>
        <v>#N/A</v>
      </c>
      <c r="F66" s="267"/>
      <c r="G66" s="8"/>
      <c r="H66" s="15"/>
      <c r="I66" s="30"/>
      <c r="J66" s="17"/>
      <c r="K66" s="4"/>
    </row>
    <row r="67" spans="1:12" ht="38.25" x14ac:dyDescent="0.25">
      <c r="A67" s="320" t="s">
        <v>301</v>
      </c>
      <c r="B67" s="244" t="s">
        <v>302</v>
      </c>
      <c r="C67" s="235" t="s">
        <v>300</v>
      </c>
      <c r="D67" s="234" t="s">
        <v>200</v>
      </c>
      <c r="E67" s="259" t="e">
        <f>HLOOKUP($D$2,'2018 Data'!$D$1:$AY$275,22,FALSE)</f>
        <v>#N/A</v>
      </c>
      <c r="F67" s="267"/>
      <c r="G67" s="8"/>
      <c r="H67" s="15"/>
      <c r="I67" s="30"/>
      <c r="K67" s="4"/>
    </row>
    <row r="68" spans="1:12" ht="18.75" x14ac:dyDescent="0.25">
      <c r="A68" s="143"/>
      <c r="B68" s="112" t="s">
        <v>33</v>
      </c>
      <c r="C68" s="114"/>
      <c r="D68" s="130"/>
      <c r="E68" s="130"/>
      <c r="F68" s="268"/>
      <c r="G68" s="101"/>
      <c r="H68" s="64"/>
      <c r="I68" s="30"/>
      <c r="K68" s="66"/>
    </row>
    <row r="69" spans="1:12" ht="60" x14ac:dyDescent="0.25">
      <c r="A69" s="142">
        <v>512</v>
      </c>
      <c r="B69" s="244" t="s">
        <v>302</v>
      </c>
      <c r="C69" s="122" t="s">
        <v>113</v>
      </c>
      <c r="D69" s="135" t="s">
        <v>112</v>
      </c>
      <c r="E69" s="259" t="e">
        <f>HLOOKUP($D$2,'2018 Data'!$D$1:$AY$275,163,FALSE)</f>
        <v>#N/A</v>
      </c>
      <c r="F69" s="267"/>
      <c r="G69" s="67">
        <f>IF(F69&lt;0,"Error: This number is normally positive.",)</f>
        <v>0</v>
      </c>
      <c r="H69" s="64"/>
      <c r="I69" s="30"/>
      <c r="K69" s="66"/>
      <c r="L69" s="4"/>
    </row>
    <row r="70" spans="1:12" s="4" customFormat="1" x14ac:dyDescent="0.25">
      <c r="A70" s="142"/>
      <c r="B70" s="134" t="s">
        <v>262</v>
      </c>
      <c r="C70" s="133"/>
      <c r="D70" s="129"/>
      <c r="E70" s="266"/>
      <c r="F70" s="268"/>
      <c r="G70" s="121"/>
      <c r="H70" s="19"/>
      <c r="I70" s="237"/>
      <c r="J70" s="355"/>
      <c r="K70" s="66"/>
    </row>
    <row r="71" spans="1:12" s="4" customFormat="1" ht="96" customHeight="1" x14ac:dyDescent="0.25">
      <c r="A71" s="142">
        <v>535</v>
      </c>
      <c r="B71" s="244" t="s">
        <v>302</v>
      </c>
      <c r="C71" s="138" t="s">
        <v>114</v>
      </c>
      <c r="D71" s="113" t="s">
        <v>285</v>
      </c>
      <c r="E71" s="259" t="e">
        <f>HLOOKUP($D$2,'2018 Data'!$D$1:$AY$275,186,FALSE)</f>
        <v>#N/A</v>
      </c>
      <c r="F71" s="267"/>
      <c r="G71" s="67" t="str">
        <f>IF(F71&lt;1,"Reminder: Please make sure you have entered all cash and investments from bond/Debt proceeds, if applicable.",)</f>
        <v>Reminder: Please make sure you have entered all cash and investments from bond/Debt proceeds, if applicable.</v>
      </c>
      <c r="H71" s="19"/>
      <c r="I71" s="237"/>
      <c r="K71" s="170"/>
      <c r="L71" s="66"/>
    </row>
    <row r="72" spans="1:12" s="394" customFormat="1" ht="30.75" customHeight="1" x14ac:dyDescent="0.25">
      <c r="A72" s="284"/>
      <c r="B72" s="283" t="s">
        <v>521</v>
      </c>
      <c r="C72" s="133"/>
      <c r="D72" s="129"/>
      <c r="E72" s="123"/>
      <c r="F72" s="269"/>
      <c r="G72" s="128"/>
      <c r="H72" s="125"/>
      <c r="I72" s="285"/>
      <c r="K72" s="393"/>
      <c r="L72" s="393"/>
    </row>
    <row r="73" spans="1:12" s="394" customFormat="1" ht="96" customHeight="1" x14ac:dyDescent="0.25">
      <c r="A73" s="402">
        <v>622</v>
      </c>
      <c r="B73" s="403" t="s">
        <v>450</v>
      </c>
      <c r="C73" s="402" t="s">
        <v>522</v>
      </c>
      <c r="D73" s="402" t="s">
        <v>523</v>
      </c>
      <c r="E73" s="404" t="s">
        <v>524</v>
      </c>
      <c r="F73" s="370"/>
      <c r="G73" s="367"/>
      <c r="H73" s="125"/>
      <c r="I73" s="285"/>
      <c r="K73" s="393"/>
      <c r="L73" s="393"/>
    </row>
    <row r="74" spans="1:12" s="394" customFormat="1" ht="96" customHeight="1" x14ac:dyDescent="0.25">
      <c r="A74" s="402">
        <v>623</v>
      </c>
      <c r="B74" s="404" t="s">
        <v>525</v>
      </c>
      <c r="C74" s="402"/>
      <c r="D74" s="402" t="s">
        <v>530</v>
      </c>
      <c r="E74" s="404" t="s">
        <v>526</v>
      </c>
      <c r="F74" s="370"/>
      <c r="G74" s="367"/>
      <c r="H74" s="125"/>
      <c r="I74" s="285"/>
      <c r="K74" s="393"/>
      <c r="L74" s="393"/>
    </row>
    <row r="75" spans="1:12" s="394" customFormat="1" ht="189.75" customHeight="1" x14ac:dyDescent="0.25">
      <c r="A75" s="284">
        <v>577</v>
      </c>
      <c r="B75" s="282" t="s">
        <v>302</v>
      </c>
      <c r="C75" s="282" t="s">
        <v>277</v>
      </c>
      <c r="D75" s="286" t="s">
        <v>464</v>
      </c>
      <c r="E75" s="290"/>
      <c r="F75" s="272"/>
      <c r="G75" s="299"/>
      <c r="H75" s="64"/>
      <c r="I75" s="285"/>
      <c r="K75" s="393"/>
      <c r="L75" s="393"/>
    </row>
    <row r="76" spans="1:12" s="66" customFormat="1" x14ac:dyDescent="0.25">
      <c r="A76" s="143"/>
      <c r="B76" s="134" t="s">
        <v>260</v>
      </c>
      <c r="C76" s="133"/>
      <c r="D76" s="129"/>
      <c r="E76" s="123"/>
      <c r="F76" s="269"/>
      <c r="G76" s="128"/>
      <c r="H76" s="64"/>
      <c r="I76" s="30"/>
      <c r="J76" s="280"/>
      <c r="K76" s="294"/>
    </row>
    <row r="77" spans="1:12" s="66" customFormat="1" ht="60" x14ac:dyDescent="0.25">
      <c r="A77" s="284">
        <v>598</v>
      </c>
      <c r="B77" s="282" t="s">
        <v>302</v>
      </c>
      <c r="C77" s="138" t="s">
        <v>261</v>
      </c>
      <c r="D77" s="353" t="s">
        <v>468</v>
      </c>
      <c r="E77" s="259" t="e">
        <f>HLOOKUP($D$2,'2018 Data'!$D$1:$AY$275,250,FALSE)</f>
        <v>#N/A</v>
      </c>
      <c r="F77" s="267"/>
      <c r="G77" s="67">
        <f>IF(F77&lt;0,"Error: Enter as positive.",)</f>
        <v>0</v>
      </c>
      <c r="H77" s="64"/>
      <c r="I77" s="17"/>
      <c r="J77" s="63"/>
      <c r="K77" s="1"/>
    </row>
    <row r="78" spans="1:12" s="66" customFormat="1" ht="45.75" customHeight="1" x14ac:dyDescent="0.25">
      <c r="A78" s="284">
        <v>599</v>
      </c>
      <c r="B78" s="282" t="s">
        <v>302</v>
      </c>
      <c r="C78" s="282" t="s">
        <v>261</v>
      </c>
      <c r="D78" s="353" t="s">
        <v>469</v>
      </c>
      <c r="E78" s="259" t="e">
        <f>HLOOKUP($D$2,'2018 Data'!$D$1:$AY$275,251,FALSE)</f>
        <v>#N/A</v>
      </c>
      <c r="F78" s="267"/>
      <c r="G78" s="364" t="str">
        <f>IF(ISBLANK(F78),"Please do not leave blank","")</f>
        <v>Please do not leave blank</v>
      </c>
      <c r="H78" s="363">
        <f>IF(F78&lt;0,"Error: Enter as positive.",)</f>
        <v>0</v>
      </c>
      <c r="I78" s="356"/>
      <c r="J78" s="170"/>
      <c r="K78" s="4"/>
      <c r="L78" s="170"/>
    </row>
    <row r="79" spans="1:12" s="170" customFormat="1" ht="85.5" customHeight="1" x14ac:dyDescent="0.25">
      <c r="A79" s="284">
        <v>602</v>
      </c>
      <c r="B79" s="282" t="s">
        <v>302</v>
      </c>
      <c r="C79" s="282" t="s">
        <v>261</v>
      </c>
      <c r="D79" s="328" t="s">
        <v>470</v>
      </c>
      <c r="E79" s="259" t="e">
        <f>HLOOKUP($D$2,'2018 Data'!$D$1:$AY$275,254,FALSE)</f>
        <v>#N/A</v>
      </c>
      <c r="F79" s="267"/>
      <c r="G79" s="364" t="str">
        <f>IF(ISBLANK(F79),"Please do not leave blank","")</f>
        <v>Please do not leave blank</v>
      </c>
      <c r="H79" s="363">
        <f>IF(F79&lt;0,"Note: Number is normally positive.",)</f>
        <v>0</v>
      </c>
      <c r="I79" s="30"/>
      <c r="K79" s="63"/>
      <c r="L79" s="294"/>
    </row>
    <row r="80" spans="1:12" s="294" customFormat="1" ht="85.5" customHeight="1" x14ac:dyDescent="0.25">
      <c r="A80" s="284">
        <v>619</v>
      </c>
      <c r="B80" s="282" t="s">
        <v>480</v>
      </c>
      <c r="C80" s="282" t="s">
        <v>481</v>
      </c>
      <c r="D80" s="405" t="s">
        <v>509</v>
      </c>
      <c r="E80" s="259" t="e">
        <f>HLOOKUP($D$2,'2018 Data'!$D$1:$AY$275,271,FALSE)</f>
        <v>#N/A</v>
      </c>
      <c r="F80" s="354"/>
      <c r="G80" s="364" t="str">
        <f>IF(ISBLANK(F80),"Please do not leave blank ",IF(F80=H80,"","Please review percentage"))</f>
        <v xml:space="preserve">Please do not leave blank </v>
      </c>
      <c r="H80" s="365">
        <f>ROUND(IFERROR((F79/F78)*100,0),1)</f>
        <v>0</v>
      </c>
      <c r="I80" s="30"/>
      <c r="J80" s="170"/>
      <c r="K80" s="1"/>
      <c r="L80" s="1"/>
    </row>
    <row r="81" spans="1:12" x14ac:dyDescent="0.25">
      <c r="A81" s="143"/>
      <c r="B81" s="134" t="s">
        <v>6</v>
      </c>
      <c r="C81" s="133"/>
      <c r="D81" s="129"/>
      <c r="E81" s="123"/>
      <c r="F81" s="269"/>
      <c r="G81" s="124"/>
      <c r="H81" s="15"/>
      <c r="I81" s="30"/>
      <c r="L81" s="4"/>
    </row>
    <row r="82" spans="1:12" s="4" customFormat="1" ht="135" x14ac:dyDescent="0.25">
      <c r="A82" s="142">
        <v>547</v>
      </c>
      <c r="B82" s="244" t="s">
        <v>302</v>
      </c>
      <c r="C82" s="126" t="s">
        <v>115</v>
      </c>
      <c r="D82" s="189" t="s">
        <v>268</v>
      </c>
      <c r="E82" s="259" t="e">
        <f>HLOOKUP($D$2,'2018 Data'!$D$1:$AY$275,198,FALSE)</f>
        <v>#N/A</v>
      </c>
      <c r="F82" s="289"/>
      <c r="G82" s="146" t="str">
        <f>IF(F82&lt;1,"Please answer this question","")</f>
        <v>Please answer this question</v>
      </c>
      <c r="H82" s="125"/>
      <c r="I82" s="237"/>
      <c r="J82" s="170"/>
      <c r="K82" s="1"/>
      <c r="L82" s="63"/>
    </row>
    <row r="83" spans="1:12" s="63" customFormat="1" ht="42.75" customHeight="1" x14ac:dyDescent="0.25">
      <c r="A83" s="284">
        <v>607</v>
      </c>
      <c r="B83" s="520" t="s">
        <v>480</v>
      </c>
      <c r="C83" s="282" t="s">
        <v>482</v>
      </c>
      <c r="D83" s="353" t="s">
        <v>483</v>
      </c>
      <c r="E83" s="259" t="e">
        <f>HLOOKUP($D$2,'2018 Data'!$D$1:$AY$275,259,FALSE)</f>
        <v>#N/A</v>
      </c>
      <c r="F83" s="267"/>
      <c r="G83" s="371" t="str">
        <f>IF(ISBLANK(F83),"Please do not leave blank","")</f>
        <v>Please do not leave blank</v>
      </c>
      <c r="H83" s="367">
        <f>IF(F83&lt;0,"Error: Enter as positive.",)</f>
        <v>0</v>
      </c>
      <c r="I83" s="277"/>
      <c r="J83" s="170"/>
      <c r="K83" s="1"/>
      <c r="L83" s="1"/>
    </row>
    <row r="84" spans="1:12" ht="39" customHeight="1" x14ac:dyDescent="0.25">
      <c r="A84" s="284">
        <v>608</v>
      </c>
      <c r="B84" s="520" t="s">
        <v>480</v>
      </c>
      <c r="C84" s="282" t="s">
        <v>482</v>
      </c>
      <c r="D84" s="353" t="s">
        <v>484</v>
      </c>
      <c r="E84" s="259" t="e">
        <f>HLOOKUP($D$2,'2018 Data'!$D$1:$AY$275,260,FALSE)</f>
        <v>#N/A</v>
      </c>
      <c r="F84" s="267"/>
      <c r="G84" s="371" t="str">
        <f>IF(ISBLANK(F84),"Please do not leave blank","")</f>
        <v>Please do not leave blank</v>
      </c>
      <c r="H84" s="367">
        <f>IF(F84&lt;0,"Note: Number is normally positive.",)</f>
        <v>0</v>
      </c>
      <c r="I84" s="30"/>
    </row>
    <row r="85" spans="1:12" ht="53.25" customHeight="1" x14ac:dyDescent="0.25">
      <c r="A85" s="284">
        <v>609</v>
      </c>
      <c r="B85" s="520" t="s">
        <v>480</v>
      </c>
      <c r="C85" s="282" t="s">
        <v>485</v>
      </c>
      <c r="D85" s="405" t="s">
        <v>486</v>
      </c>
      <c r="E85" s="259" t="e">
        <f>HLOOKUP($D$2,'2018 Data'!$D$1:$AY$275,261,FALSE)</f>
        <v>#N/A</v>
      </c>
      <c r="F85" s="354"/>
      <c r="G85" s="371" t="str">
        <f>IF(ISBLANK(F85),"Please do not leave blank ",IF(F85=H85,"","Please review percentage"))</f>
        <v xml:space="preserve">Please do not leave blank </v>
      </c>
      <c r="H85" s="372">
        <f>ROUND(IFERROR((F84/F83)*100,0),1)</f>
        <v>0</v>
      </c>
      <c r="I85" s="30"/>
      <c r="J85" s="361"/>
      <c r="K85" s="361"/>
    </row>
    <row r="86" spans="1:12" ht="28.5" customHeight="1" x14ac:dyDescent="0.25">
      <c r="A86" s="284">
        <v>610</v>
      </c>
      <c r="B86" s="520" t="s">
        <v>480</v>
      </c>
      <c r="C86" s="282" t="s">
        <v>482</v>
      </c>
      <c r="D86" s="353" t="s">
        <v>487</v>
      </c>
      <c r="E86" s="259" t="e">
        <f>HLOOKUP($D$2,'2018 Data'!$D$1:$AY$275,262,FALSE)</f>
        <v>#N/A</v>
      </c>
      <c r="F86" s="370"/>
      <c r="G86" s="371" t="str">
        <f>IF(ISBLANK(F86),"Please do not leave blank","")</f>
        <v>Please do not leave blank</v>
      </c>
      <c r="H86" s="367">
        <f>IF(F86&lt;0,"Error: Enter as positive.",)</f>
        <v>0</v>
      </c>
      <c r="I86" s="30"/>
      <c r="J86" s="361"/>
      <c r="K86" s="361"/>
    </row>
    <row r="87" spans="1:12" ht="25.5" x14ac:dyDescent="0.25">
      <c r="A87" s="284">
        <v>611</v>
      </c>
      <c r="B87" s="520" t="s">
        <v>480</v>
      </c>
      <c r="C87" s="282" t="s">
        <v>482</v>
      </c>
      <c r="D87" s="353" t="s">
        <v>488</v>
      </c>
      <c r="E87" s="259" t="e">
        <f>HLOOKUP($D$2,'2018 Data'!$D$1:$AY$275,263,FALSE)</f>
        <v>#N/A</v>
      </c>
      <c r="F87" s="370"/>
      <c r="G87" s="371" t="str">
        <f>IF(ISBLANK(F87),"Please do not leave blank","")</f>
        <v>Please do not leave blank</v>
      </c>
      <c r="H87" s="367">
        <f>IF(F87&lt;0,"Note: Number is normally positive.",)</f>
        <v>0</v>
      </c>
      <c r="I87" s="30"/>
      <c r="J87" s="361"/>
      <c r="K87" s="361"/>
    </row>
    <row r="88" spans="1:12" ht="37.5" customHeight="1" x14ac:dyDescent="0.25">
      <c r="A88" s="284">
        <v>612</v>
      </c>
      <c r="B88" s="520" t="s">
        <v>480</v>
      </c>
      <c r="C88" s="282" t="s">
        <v>485</v>
      </c>
      <c r="D88" s="405" t="s">
        <v>489</v>
      </c>
      <c r="E88" s="259" t="e">
        <f>HLOOKUP($D$2,'2018 Data'!$D$1:$AY$275,264,FALSE)</f>
        <v>#N/A</v>
      </c>
      <c r="F88" s="354"/>
      <c r="G88" s="371" t="str">
        <f>IF(ISBLANK(F88),"Please do not leave blank ",IF(F88=H88,"","Please review percentage"))</f>
        <v xml:space="preserve">Please do not leave blank </v>
      </c>
      <c r="H88" s="372">
        <f>ROUND(IFERROR((F87/F86)*100,0),1)</f>
        <v>0</v>
      </c>
      <c r="I88" s="30"/>
      <c r="J88" s="361"/>
      <c r="K88" s="361"/>
      <c r="L88" s="361"/>
    </row>
    <row r="89" spans="1:12" s="361" customFormat="1" ht="37.5" customHeight="1" x14ac:dyDescent="0.25">
      <c r="A89" s="284">
        <v>613</v>
      </c>
      <c r="B89" s="520" t="s">
        <v>480</v>
      </c>
      <c r="C89" s="282" t="s">
        <v>482</v>
      </c>
      <c r="D89" s="353" t="s">
        <v>490</v>
      </c>
      <c r="E89" s="259" t="e">
        <f>HLOOKUP($D$2,'2018 Data'!$D$1:$AY$275,265,FALSE)</f>
        <v>#N/A</v>
      </c>
      <c r="F89" s="370"/>
      <c r="G89" s="371" t="str">
        <f>IF(ISBLANK(F89),"Please do not leave blank","")</f>
        <v>Please do not leave blank</v>
      </c>
      <c r="H89" s="367">
        <f>IF(F89&lt;0,"Error: Enter as positive.",)</f>
        <v>0</v>
      </c>
      <c r="I89" s="362"/>
    </row>
    <row r="90" spans="1:12" s="361" customFormat="1" ht="37.5" customHeight="1" x14ac:dyDescent="0.25">
      <c r="A90" s="284">
        <v>614</v>
      </c>
      <c r="B90" s="520" t="s">
        <v>480</v>
      </c>
      <c r="C90" s="282" t="s">
        <v>482</v>
      </c>
      <c r="D90" s="353" t="s">
        <v>491</v>
      </c>
      <c r="E90" s="259" t="e">
        <f>HLOOKUP($D$2,'2018 Data'!$D$1:$AY$275,266,FALSE)</f>
        <v>#N/A</v>
      </c>
      <c r="F90" s="370"/>
      <c r="G90" s="371" t="str">
        <f>IF(ISBLANK(F90),"Please do not leave blank","")</f>
        <v>Please do not leave blank</v>
      </c>
      <c r="H90" s="367">
        <f>IF(F90&lt;0,"Note: Number is normally positive.",)</f>
        <v>0</v>
      </c>
      <c r="I90" s="362"/>
    </row>
    <row r="91" spans="1:12" s="361" customFormat="1" ht="37.5" customHeight="1" x14ac:dyDescent="0.25">
      <c r="A91" s="284">
        <v>615</v>
      </c>
      <c r="B91" s="520" t="s">
        <v>480</v>
      </c>
      <c r="C91" s="282" t="s">
        <v>485</v>
      </c>
      <c r="D91" s="405" t="s">
        <v>492</v>
      </c>
      <c r="E91" s="259" t="e">
        <f>HLOOKUP($D$2,'2018 Data'!$D$1:$AY$275,267,FALSE)</f>
        <v>#N/A</v>
      </c>
      <c r="F91" s="354"/>
      <c r="G91" s="371" t="str">
        <f>IF(ISBLANK(F91),"Please do not leave blank ",IF(F91=H91,"","Please review percentage"))</f>
        <v xml:space="preserve">Please do not leave blank </v>
      </c>
      <c r="H91" s="372">
        <f>ROUND(IFERROR((F90/F89)*100,0),1)</f>
        <v>0</v>
      </c>
      <c r="I91" s="362"/>
      <c r="J91" s="170"/>
      <c r="K91" s="170"/>
    </row>
    <row r="92" spans="1:12" s="361" customFormat="1" ht="37.5" customHeight="1" x14ac:dyDescent="0.25">
      <c r="A92" s="284">
        <v>616</v>
      </c>
      <c r="B92" s="520" t="s">
        <v>480</v>
      </c>
      <c r="C92" s="282" t="s">
        <v>482</v>
      </c>
      <c r="D92" s="353" t="s">
        <v>493</v>
      </c>
      <c r="E92" s="259" t="e">
        <f>HLOOKUP($D$2,'2018 Data'!$D$1:$AY$275,268,FALSE)</f>
        <v>#N/A</v>
      </c>
      <c r="F92" s="370"/>
      <c r="G92" s="371" t="str">
        <f>IF(ISBLANK(F92),"Please do not leave blank","")</f>
        <v>Please do not leave blank</v>
      </c>
      <c r="H92" s="367">
        <f>IF(F92&lt;0,"Error: Enter as positive.",)</f>
        <v>0</v>
      </c>
      <c r="I92" s="362"/>
      <c r="J92" s="170"/>
      <c r="K92" s="1"/>
    </row>
    <row r="93" spans="1:12" s="361" customFormat="1" ht="37.5" customHeight="1" x14ac:dyDescent="0.25">
      <c r="A93" s="284">
        <v>617</v>
      </c>
      <c r="B93" s="520" t="s">
        <v>480</v>
      </c>
      <c r="C93" s="282" t="s">
        <v>482</v>
      </c>
      <c r="D93" s="353" t="s">
        <v>494</v>
      </c>
      <c r="E93" s="259" t="e">
        <f>HLOOKUP($D$2,'2018 Data'!$D$1:$AY$275,269,FALSE)</f>
        <v>#N/A</v>
      </c>
      <c r="F93" s="370"/>
      <c r="G93" s="371" t="str">
        <f>IF(ISBLANK(F93),"Please do not leave blank","")</f>
        <v>Please do not leave blank</v>
      </c>
      <c r="H93" s="367">
        <f>IF(F93&lt;0,"Note: Number is normally positive.",)</f>
        <v>0</v>
      </c>
      <c r="I93" s="362"/>
      <c r="J93" s="170"/>
      <c r="K93" s="1"/>
    </row>
    <row r="94" spans="1:12" s="361" customFormat="1" ht="85.5" customHeight="1" x14ac:dyDescent="0.25">
      <c r="A94" s="284">
        <v>618</v>
      </c>
      <c r="B94" s="520" t="s">
        <v>480</v>
      </c>
      <c r="C94" s="282" t="s">
        <v>485</v>
      </c>
      <c r="D94" s="405" t="s">
        <v>495</v>
      </c>
      <c r="E94" s="259" t="e">
        <f>HLOOKUP($D$2,'2018 Data'!$D$1:$AY$275,270,FALSE)</f>
        <v>#N/A</v>
      </c>
      <c r="F94" s="354"/>
      <c r="G94" s="371" t="str">
        <f>IF(ISBLANK(F94),"Please do not leave blank ",IF(F94=H94,"","Please review percentage"))</f>
        <v xml:space="preserve">Please do not leave blank </v>
      </c>
      <c r="H94" s="372">
        <f>ROUND(IFERROR((F93/F92)*100,0),1)</f>
        <v>0</v>
      </c>
      <c r="I94" s="362"/>
      <c r="J94" s="170"/>
      <c r="K94" s="1"/>
      <c r="L94" s="170"/>
    </row>
    <row r="95" spans="1:12" ht="75" x14ac:dyDescent="0.25">
      <c r="A95" s="143"/>
      <c r="B95" s="244" t="s">
        <v>302</v>
      </c>
      <c r="C95" s="126"/>
      <c r="D95" s="127" t="s">
        <v>7</v>
      </c>
      <c r="E95" s="288"/>
      <c r="F95" s="273"/>
      <c r="G95" s="9"/>
      <c r="H95" s="15"/>
      <c r="I95" s="30"/>
    </row>
    <row r="96" spans="1:12" x14ac:dyDescent="0.25">
      <c r="A96" s="142"/>
      <c r="B96" s="134" t="s">
        <v>8</v>
      </c>
      <c r="C96" s="133"/>
      <c r="D96" s="129"/>
      <c r="E96" s="123"/>
      <c r="F96" s="269"/>
      <c r="G96" s="128"/>
      <c r="H96" s="15"/>
      <c r="I96" s="30"/>
    </row>
    <row r="97" spans="1:12" ht="45" x14ac:dyDescent="0.25">
      <c r="A97" s="142">
        <v>6</v>
      </c>
      <c r="B97" s="244" t="s">
        <v>302</v>
      </c>
      <c r="C97" s="132" t="s">
        <v>117</v>
      </c>
      <c r="D97" s="135" t="s">
        <v>116</v>
      </c>
      <c r="E97" s="259" t="e">
        <f>HLOOKUP($D$2,'2018 Data'!$D$1:$AY$275,6,FALSE)</f>
        <v>#N/A</v>
      </c>
      <c r="F97" s="267"/>
      <c r="G97" s="8">
        <f>IF(F97&lt;0,"Error: Enter as positive.",)</f>
        <v>0</v>
      </c>
      <c r="H97" s="15"/>
      <c r="I97" s="30"/>
      <c r="J97" s="366"/>
      <c r="K97" s="366"/>
    </row>
    <row r="98" spans="1:12" ht="18.75" x14ac:dyDescent="0.3">
      <c r="A98" s="143"/>
      <c r="B98" s="134" t="s">
        <v>9</v>
      </c>
      <c r="C98" s="134"/>
      <c r="D98" s="130"/>
      <c r="E98" s="131"/>
      <c r="F98" s="270"/>
      <c r="G98" s="131"/>
      <c r="H98" s="15"/>
      <c r="I98" s="30"/>
    </row>
    <row r="99" spans="1:12" ht="38.25" x14ac:dyDescent="0.25">
      <c r="A99" s="248">
        <v>334</v>
      </c>
      <c r="B99" s="244" t="s">
        <v>302</v>
      </c>
      <c r="C99" s="245" t="s">
        <v>122</v>
      </c>
      <c r="D99" s="246" t="s">
        <v>120</v>
      </c>
      <c r="E99" s="259" t="e">
        <f>HLOOKUP($D$2,'2018 Data'!$D$1:$AY$275,101,FALSE)</f>
        <v>#N/A</v>
      </c>
      <c r="F99" s="267"/>
      <c r="G99" s="242"/>
      <c r="H99" s="90"/>
      <c r="I99" s="30"/>
    </row>
    <row r="100" spans="1:12" ht="66.75" customHeight="1" x14ac:dyDescent="0.25">
      <c r="A100" s="248">
        <v>373</v>
      </c>
      <c r="B100" s="244" t="s">
        <v>302</v>
      </c>
      <c r="C100" s="245" t="s">
        <v>122</v>
      </c>
      <c r="D100" s="247" t="s">
        <v>121</v>
      </c>
      <c r="E100" s="259" t="e">
        <f>HLOOKUP($D$2,'2018 Data'!$D$1:$AY$275,134,FALSE)</f>
        <v>#N/A</v>
      </c>
      <c r="F100" s="267"/>
      <c r="G100" s="242"/>
      <c r="H100" s="15"/>
      <c r="I100" s="30"/>
      <c r="L100" s="366"/>
    </row>
    <row r="101" spans="1:12" s="393" customFormat="1" ht="19.5" customHeight="1" x14ac:dyDescent="0.3">
      <c r="A101" s="284"/>
      <c r="B101" s="283" t="s">
        <v>527</v>
      </c>
      <c r="C101" s="283"/>
      <c r="D101" s="130"/>
      <c r="E101" s="131"/>
      <c r="F101" s="270"/>
      <c r="G101" s="131"/>
      <c r="H101" s="368"/>
      <c r="I101" s="369"/>
    </row>
    <row r="102" spans="1:12" s="366" customFormat="1" ht="81" customHeight="1" x14ac:dyDescent="0.25">
      <c r="A102" s="383">
        <v>620</v>
      </c>
      <c r="B102" s="384" t="s">
        <v>480</v>
      </c>
      <c r="C102" s="390"/>
      <c r="D102" s="391" t="s">
        <v>496</v>
      </c>
      <c r="E102" s="259" t="e">
        <f>HLOOKUP($D$2,'2018 Data'!$D$1:$AY$275,272,FALSE)</f>
        <v>#N/A</v>
      </c>
      <c r="F102" s="370"/>
      <c r="G102" s="360" t="str">
        <f>IF(F102&lt;1,"Please answer this question","")</f>
        <v>Please answer this question</v>
      </c>
      <c r="H102" s="368"/>
      <c r="I102" s="369"/>
      <c r="J102" s="170"/>
      <c r="K102" s="1"/>
      <c r="L102" s="1"/>
    </row>
    <row r="103" spans="1:12" ht="59.25" x14ac:dyDescent="0.25">
      <c r="A103" s="143"/>
      <c r="B103" s="43" t="s">
        <v>22</v>
      </c>
      <c r="C103" s="43"/>
      <c r="D103" s="51" t="s">
        <v>28</v>
      </c>
      <c r="E103" s="243"/>
      <c r="F103" s="50"/>
      <c r="G103" s="50"/>
      <c r="H103" s="54"/>
    </row>
    <row r="104" spans="1:12" x14ac:dyDescent="0.25">
      <c r="A104" s="26"/>
      <c r="B104" s="42"/>
      <c r="C104" s="42"/>
      <c r="D104" s="2"/>
      <c r="F104" s="4"/>
      <c r="G104" s="7"/>
      <c r="H104" s="15"/>
    </row>
    <row r="105" spans="1:12" x14ac:dyDescent="0.25">
      <c r="A105" s="26"/>
      <c r="B105" s="21"/>
      <c r="C105" s="68"/>
      <c r="D105" s="2"/>
      <c r="F105" s="4"/>
      <c r="G105" s="7"/>
      <c r="H105" s="15"/>
    </row>
    <row r="106" spans="1:12" x14ac:dyDescent="0.25">
      <c r="A106" s="26"/>
      <c r="B106" s="21"/>
      <c r="C106" s="68"/>
      <c r="D106" s="56"/>
      <c r="E106" s="57"/>
      <c r="F106" s="57"/>
      <c r="G106" s="7"/>
      <c r="H106" s="15"/>
    </row>
    <row r="107" spans="1:12" x14ac:dyDescent="0.25">
      <c r="A107" s="26"/>
      <c r="B107" s="21"/>
      <c r="C107" s="68"/>
      <c r="D107" s="56"/>
      <c r="E107" s="57"/>
      <c r="F107" s="57"/>
      <c r="G107" s="7"/>
      <c r="H107" s="15"/>
    </row>
    <row r="108" spans="1:12" x14ac:dyDescent="0.25">
      <c r="A108" s="26"/>
      <c r="B108" s="21"/>
      <c r="C108" s="68"/>
      <c r="D108" s="56"/>
      <c r="E108" s="57"/>
      <c r="F108" s="57"/>
      <c r="G108" s="7"/>
      <c r="H108" s="15"/>
    </row>
    <row r="109" spans="1:12" x14ac:dyDescent="0.25">
      <c r="A109" s="26"/>
      <c r="B109" s="21"/>
      <c r="C109" s="68"/>
      <c r="D109" s="56"/>
      <c r="E109" s="260"/>
      <c r="F109" s="57"/>
      <c r="G109" s="7"/>
      <c r="H109" s="15"/>
    </row>
    <row r="110" spans="1:12" x14ac:dyDescent="0.25">
      <c r="D110" s="58"/>
      <c r="E110" s="261"/>
      <c r="F110" s="58"/>
      <c r="H110" s="15"/>
    </row>
    <row r="111" spans="1:12" x14ac:dyDescent="0.25">
      <c r="D111" s="58"/>
      <c r="E111" s="261"/>
      <c r="F111" s="58"/>
      <c r="H111" s="15"/>
    </row>
    <row r="112" spans="1:12" x14ac:dyDescent="0.25">
      <c r="D112" s="58"/>
      <c r="E112" s="262"/>
      <c r="F112" s="58"/>
      <c r="H112" s="15"/>
    </row>
    <row r="113" spans="4:8" x14ac:dyDescent="0.25">
      <c r="D113" s="58"/>
      <c r="E113" s="262"/>
      <c r="F113" s="58"/>
      <c r="H113" s="15"/>
    </row>
    <row r="114" spans="4:8" x14ac:dyDescent="0.25">
      <c r="D114" s="58"/>
      <c r="E114" s="57"/>
      <c r="F114" s="58"/>
    </row>
  </sheetData>
  <sheetProtection algorithmName="SHA-512" hashValue="OQUrWCr7yK57E1O1sT6MO6VS2YWWE70K75JEtAEFbtRFGke1H5IDlqPLecQd/uqdPG4MS9fMCnv45pdxGxkZuw==" saltValue="E9SdAvNkNiG2uLaqJZTRSA==" spinCount="100000" sheet="1" formatCells="0" formatColumns="0" formatRows="0"/>
  <mergeCells count="2">
    <mergeCell ref="E2:G2"/>
    <mergeCell ref="B2:C2"/>
  </mergeCells>
  <conditionalFormatting sqref="G99:G100 G102">
    <cfRule type="cellIs" dxfId="13" priority="10" stopIfTrue="1" operator="notEqual">
      <formula>0</formula>
    </cfRule>
  </conditionalFormatting>
  <conditionalFormatting sqref="H17">
    <cfRule type="cellIs" dxfId="12" priority="9" stopIfTrue="1" operator="notEqual">
      <formula>0</formula>
    </cfRule>
  </conditionalFormatting>
  <conditionalFormatting sqref="H30:H31 H33:H34">
    <cfRule type="cellIs" dxfId="11" priority="8" stopIfTrue="1" operator="notEqual">
      <formula>0</formula>
    </cfRule>
  </conditionalFormatting>
  <conditionalFormatting sqref="H45">
    <cfRule type="cellIs" dxfId="10" priority="7" stopIfTrue="1" operator="notEqual">
      <formula>0</formula>
    </cfRule>
  </conditionalFormatting>
  <conditionalFormatting sqref="H56:H57">
    <cfRule type="cellIs" dxfId="9" priority="6" stopIfTrue="1" operator="notEqual">
      <formula>0</formula>
    </cfRule>
  </conditionalFormatting>
  <dataValidations xWindow="735" yWindow="688" count="5">
    <dataValidation type="list" allowBlank="1" showInputMessage="1" showErrorMessage="1" error="Please select from the drop down list" prompt="Please select from the drop down list" sqref="F82" xr:uid="{00000000-0002-0000-0100-000000000000}">
      <formula1>$M$2:$M$5</formula1>
    </dataValidation>
    <dataValidation type="list" allowBlank="1" showInputMessage="1" showErrorMessage="1" prompt="Please select Yes or No from the drop down list" sqref="F75" xr:uid="{00000000-0002-0000-0100-000001000000}">
      <formula1>$K$1:$K$2</formula1>
    </dataValidation>
    <dataValidation type="list" allowBlank="1" showInputMessage="1" showErrorMessage="1" prompt="Please select the appropriate numeric value from the drop-down box." sqref="F61" xr:uid="{00000000-0002-0000-0100-000002000000}">
      <formula1>$L$2:$L$4</formula1>
    </dataValidation>
    <dataValidation type="list" allowBlank="1" showInputMessage="1" showErrorMessage="1" prompt="Please select from the drop down box the most appropriate answer" sqref="F102" xr:uid="{00000000-0002-0000-0100-000003000000}">
      <formula1>$M$2:$M$3</formula1>
    </dataValidation>
    <dataValidation type="list" allowBlank="1" showInputMessage="1" showErrorMessage="1" prompt="Click on cell D2 and select your unit name from the drop down list" sqref="D2" xr:uid="{00000000-0002-0000-0100-000004000000}">
      <formula1>$J$6:$J$51</formula1>
    </dataValidation>
  </dataValidations>
  <printOptions headings="1" gridLines="1"/>
  <pageMargins left="0.25" right="0.25" top="0.25" bottom="0.75" header="0.3" footer="0.3"/>
  <pageSetup fitToHeight="0" orientation="portrait" r:id="rId1"/>
  <headerFooter>
    <oddFooter>&amp;LPage &amp;P&amp;R&amp;Z&amp;F</oddFooter>
  </headerFooter>
  <ignoredErrors>
    <ignoredError sqref="G85 G88 G91"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T536"/>
  <sheetViews>
    <sheetView zoomScaleNormal="100" workbookViewId="0">
      <pane xSplit="3" ySplit="3" topLeftCell="D4" activePane="bottomRight" state="frozen"/>
      <selection activeCell="A2" sqref="A2"/>
      <selection pane="topRight" activeCell="A2" sqref="A2"/>
      <selection pane="bottomLeft" activeCell="A2" sqref="A2"/>
      <selection pane="bottomRight" activeCell="D5" sqref="D5"/>
    </sheetView>
  </sheetViews>
  <sheetFormatPr defaultRowHeight="15" x14ac:dyDescent="0.25"/>
  <cols>
    <col min="1" max="1" width="9.28515625" style="1" customWidth="1"/>
    <col min="2" max="2" width="13.140625" style="179" customWidth="1"/>
    <col min="3" max="3" width="39.7109375" style="173" customWidth="1"/>
    <col min="4" max="4" width="15.5703125" style="1" customWidth="1"/>
    <col min="5" max="5" width="12.42578125" style="1" customWidth="1"/>
    <col min="6" max="6" width="20.85546875" style="1" customWidth="1"/>
    <col min="7" max="7" width="20.85546875" style="206" customWidth="1"/>
    <col min="8" max="8" width="11.5703125" style="1" customWidth="1"/>
    <col min="9" max="9" width="2.140625" style="150" customWidth="1"/>
    <col min="10" max="10" width="13.28515625" style="174" customWidth="1"/>
    <col min="11" max="11" width="31.85546875" style="46" customWidth="1"/>
    <col min="12" max="12" width="17.5703125" style="204" customWidth="1"/>
    <col min="13" max="13" width="2.140625" style="1" customWidth="1"/>
    <col min="14" max="14" width="19" style="1" customWidth="1"/>
    <col min="15" max="15" width="8.5703125" style="393" customWidth="1"/>
    <col min="16" max="16" width="15" style="1" customWidth="1"/>
    <col min="17" max="17" width="8.28515625" style="1" customWidth="1"/>
    <col min="18" max="18" width="10.5703125" style="174" customWidth="1"/>
    <col min="19" max="20" width="9.140625" style="1" hidden="1" customWidth="1"/>
    <col min="21" max="16384" width="9.140625" style="1"/>
  </cols>
  <sheetData>
    <row r="1" spans="1:20" ht="18.75" x14ac:dyDescent="0.25">
      <c r="C1" s="175" t="s">
        <v>21</v>
      </c>
      <c r="D1" s="53">
        <f>L39-(L30+L31-L34-L35-L79)-L38</f>
        <v>0</v>
      </c>
      <c r="J1" s="187" t="s">
        <v>290</v>
      </c>
      <c r="K1" s="45"/>
      <c r="L1" s="205"/>
      <c r="M1" s="40"/>
      <c r="S1" s="1">
        <v>1</v>
      </c>
    </row>
    <row r="2" spans="1:20" ht="37.5" x14ac:dyDescent="0.25">
      <c r="C2" s="216">
        <f>'Collection Worksheet'!D2</f>
        <v>0</v>
      </c>
      <c r="D2" s="49">
        <f>'Collection Worksheet'!F1</f>
        <v>2019</v>
      </c>
      <c r="E2" s="49">
        <f>D2</f>
        <v>2019</v>
      </c>
      <c r="F2" s="49"/>
      <c r="G2" s="207"/>
      <c r="H2" s="49"/>
      <c r="J2" s="167"/>
      <c r="K2" s="59" t="s">
        <v>29</v>
      </c>
      <c r="L2" s="198"/>
      <c r="S2" s="1">
        <v>2</v>
      </c>
      <c r="T2" s="294"/>
    </row>
    <row r="3" spans="1:20" ht="47.25" x14ac:dyDescent="0.25">
      <c r="A3" s="20" t="s">
        <v>24</v>
      </c>
      <c r="B3" s="180"/>
      <c r="C3" s="163" t="s">
        <v>1</v>
      </c>
      <c r="D3" s="60" t="s">
        <v>25</v>
      </c>
      <c r="E3" s="60" t="s">
        <v>26</v>
      </c>
      <c r="F3" s="61" t="s">
        <v>30</v>
      </c>
      <c r="G3" s="220" t="s">
        <v>283</v>
      </c>
      <c r="H3" s="61" t="s">
        <v>3</v>
      </c>
      <c r="J3" s="154" t="s">
        <v>24</v>
      </c>
      <c r="K3" s="44" t="s">
        <v>23</v>
      </c>
      <c r="L3" s="201" t="s">
        <v>10</v>
      </c>
      <c r="P3" s="1" t="s">
        <v>194</v>
      </c>
      <c r="R3" s="221" t="s">
        <v>284</v>
      </c>
      <c r="S3" s="1">
        <v>3</v>
      </c>
      <c r="T3" s="294"/>
    </row>
    <row r="4" spans="1:20" ht="18.75" x14ac:dyDescent="0.3">
      <c r="A4" s="31"/>
      <c r="B4" s="181"/>
      <c r="C4" s="176"/>
      <c r="D4" s="32"/>
      <c r="E4" s="32"/>
      <c r="F4" s="32"/>
      <c r="G4" s="208"/>
      <c r="H4" s="32"/>
      <c r="J4" s="161"/>
      <c r="K4" s="48"/>
      <c r="L4" s="203"/>
      <c r="S4" s="294">
        <v>4</v>
      </c>
      <c r="T4" s="294"/>
    </row>
    <row r="5" spans="1:20" ht="74.25" customHeight="1" x14ac:dyDescent="0.25">
      <c r="A5" s="166">
        <f>'Collection Worksheet'!A7</f>
        <v>333</v>
      </c>
      <c r="B5" s="186" t="str">
        <f>'Collection Worksheet'!C7</f>
        <v>Net Position-Governmental Activities</v>
      </c>
      <c r="C5" s="160" t="str">
        <f>'Collection Worksheet'!D7</f>
        <v xml:space="preserve"> All unrestricted Cash and investments.  
Exclude: restricted cash 
                   cash held by a third party. </v>
      </c>
      <c r="D5" s="172"/>
      <c r="E5" s="164">
        <f>'Collection Worksheet'!F7</f>
        <v>0</v>
      </c>
      <c r="F5" s="158">
        <f>IF(L5&lt;0,"Error: Number is normally positive.",)</f>
        <v>0</v>
      </c>
      <c r="G5" s="209"/>
      <c r="H5" s="155">
        <f>'Collection Worksheet'!I7</f>
        <v>0</v>
      </c>
      <c r="I5" s="149"/>
      <c r="J5" s="153">
        <v>333</v>
      </c>
      <c r="K5" s="177" t="s">
        <v>127</v>
      </c>
      <c r="L5" s="321">
        <f>IF(D5="",E5,D5)</f>
        <v>0</v>
      </c>
      <c r="O5" s="522"/>
      <c r="S5" s="294">
        <v>5</v>
      </c>
      <c r="T5" s="294" t="b">
        <f>EXACT(A5,J5)</f>
        <v>1</v>
      </c>
    </row>
    <row r="6" spans="1:20" ht="33.75" x14ac:dyDescent="0.25">
      <c r="A6" s="171">
        <f>'Collection Worksheet'!A8</f>
        <v>500</v>
      </c>
      <c r="B6" s="182" t="str">
        <f>'Collection Worksheet'!C8</f>
        <v>Net Position-Governmental Activities</v>
      </c>
      <c r="C6" s="169" t="str">
        <f>'Collection Worksheet'!D8</f>
        <v xml:space="preserve"> All restricted Cash and investments</v>
      </c>
      <c r="D6" s="159"/>
      <c r="E6" s="158">
        <f>'Collection Worksheet'!F8</f>
        <v>0</v>
      </c>
      <c r="F6" s="158">
        <f>IF(L6&lt;0,"Error: Number is normally positive.",)</f>
        <v>0</v>
      </c>
      <c r="G6" s="210"/>
      <c r="H6" s="155">
        <f>'Collection Worksheet'!I8</f>
        <v>0</v>
      </c>
      <c r="I6" s="149"/>
      <c r="J6" s="249">
        <v>500</v>
      </c>
      <c r="K6" s="318" t="s">
        <v>126</v>
      </c>
      <c r="L6" s="321">
        <f>IF(D6="",E6,D6)</f>
        <v>0</v>
      </c>
      <c r="O6" s="522"/>
      <c r="S6" s="294">
        <v>6</v>
      </c>
      <c r="T6" s="393" t="b">
        <f t="shared" ref="T6:T71" si="0">EXACT(A6,J6)</f>
        <v>1</v>
      </c>
    </row>
    <row r="7" spans="1:20" ht="43.5" customHeight="1" x14ac:dyDescent="0.25">
      <c r="A7" s="171">
        <f>'Collection Worksheet'!A9</f>
        <v>385</v>
      </c>
      <c r="B7" s="182" t="str">
        <f>'Collection Worksheet'!C9</f>
        <v>Net Position-Governmental Activities</v>
      </c>
      <c r="C7" s="169" t="str">
        <f>'Collection Worksheet'!D9</f>
        <v>Total Assets and deferred outflows</v>
      </c>
      <c r="D7" s="159"/>
      <c r="E7" s="158">
        <f>'Collection Worksheet'!F9</f>
        <v>0</v>
      </c>
      <c r="F7" s="298">
        <f>IF((L5+L6)&gt;L7,"Error: Please review accts (333 + 500) &gt; 385",)</f>
        <v>0</v>
      </c>
      <c r="G7" s="210"/>
      <c r="H7" s="155">
        <f>'Collection Worksheet'!I9</f>
        <v>0</v>
      </c>
      <c r="I7" s="149"/>
      <c r="J7" s="226">
        <v>385</v>
      </c>
      <c r="K7" s="227" t="s">
        <v>68</v>
      </c>
      <c r="L7" s="322">
        <f>IF(D7="",E7,D7)+IF(D9="",E9,D9)</f>
        <v>0</v>
      </c>
      <c r="N7" s="228" t="s">
        <v>278</v>
      </c>
      <c r="O7" s="522"/>
      <c r="S7" s="393">
        <v>7</v>
      </c>
      <c r="T7" s="393" t="b">
        <f t="shared" si="0"/>
        <v>1</v>
      </c>
    </row>
    <row r="8" spans="1:20" s="170" customFormat="1" ht="59.25" customHeight="1" x14ac:dyDescent="0.25">
      <c r="A8" s="171">
        <f>'Collection Worksheet'!A10</f>
        <v>575</v>
      </c>
      <c r="B8" s="182" t="str">
        <f>'Collection Worksheet'!C10</f>
        <v>Net Position-Governmental Activities</v>
      </c>
      <c r="C8" s="250" t="str">
        <f>'Collection Worksheet'!D10</f>
        <v>Record any positive Internal balances on the net position statements
enter as a positive</v>
      </c>
      <c r="D8" s="159"/>
      <c r="E8" s="158">
        <f>'Collection Worksheet'!F10</f>
        <v>0</v>
      </c>
      <c r="F8" s="158">
        <f>IF(L8&lt;0,"Error: Number is normally positive.",)</f>
        <v>0</v>
      </c>
      <c r="G8" s="210"/>
      <c r="H8" s="155">
        <f>'Collection Worksheet'!I10</f>
        <v>0</v>
      </c>
      <c r="I8" s="149"/>
      <c r="J8" s="249">
        <v>575</v>
      </c>
      <c r="K8" s="328" t="s">
        <v>280</v>
      </c>
      <c r="L8" s="323">
        <f>IF(D8="",E8,D8)</f>
        <v>0</v>
      </c>
      <c r="N8" s="199"/>
      <c r="O8" s="522"/>
      <c r="R8" s="174"/>
      <c r="T8" s="393" t="b">
        <f t="shared" si="0"/>
        <v>1</v>
      </c>
    </row>
    <row r="9" spans="1:20" s="170" customFormat="1" ht="60" customHeight="1" x14ac:dyDescent="0.25">
      <c r="A9" s="171">
        <f>'Collection Worksheet'!A11</f>
        <v>576</v>
      </c>
      <c r="B9" s="182" t="str">
        <f>'Collection Worksheet'!C11</f>
        <v>Net Position-Governmental Activities</v>
      </c>
      <c r="C9" s="250" t="str">
        <f>'Collection Worksheet'!D11</f>
        <v>Record any negative Internal balances on the net position statements
enter as a positive</v>
      </c>
      <c r="D9" s="159"/>
      <c r="E9" s="158">
        <f>'Collection Worksheet'!F11</f>
        <v>0</v>
      </c>
      <c r="F9" s="158">
        <f>IF(L9&lt;0,"Error: Number is normally positive.",)</f>
        <v>0</v>
      </c>
      <c r="G9" s="210"/>
      <c r="H9" s="155">
        <f>'Collection Worksheet'!I11</f>
        <v>0</v>
      </c>
      <c r="I9" s="149"/>
      <c r="J9" s="249">
        <v>576</v>
      </c>
      <c r="K9" s="328" t="s">
        <v>281</v>
      </c>
      <c r="L9" s="323">
        <f>IF(D9="",E9,D9)</f>
        <v>0</v>
      </c>
      <c r="N9" s="199"/>
      <c r="O9" s="522"/>
      <c r="R9" s="174"/>
      <c r="T9" s="393" t="b">
        <f t="shared" si="0"/>
        <v>1</v>
      </c>
    </row>
    <row r="10" spans="1:20" ht="187.5" customHeight="1" x14ac:dyDescent="0.25">
      <c r="A10" s="171">
        <f>'Collection Worksheet'!A12</f>
        <v>336</v>
      </c>
      <c r="B10" s="182" t="str">
        <f>'Collection Worksheet'!C12</f>
        <v>Net Position-Governmental Activities</v>
      </c>
      <c r="C10" s="169" t="str">
        <f>'Collection Worksheet'!D12</f>
        <v xml:space="preserve">Current liabilities
Include:   Current liabilities and current portion of long-term debt. 
Exclude:   Bond Anticipation Notes
                  Compensated  Absences
                  Pension liabilities
                  Liabilities payable from restricted assets
                  Other post employment liabilities (OPEB)
                  Deferred inflows.
</v>
      </c>
      <c r="D10" s="159"/>
      <c r="E10" s="158">
        <f>'Collection Worksheet'!F12</f>
        <v>0</v>
      </c>
      <c r="F10" s="158">
        <f>IF(L10&lt;0,"Error: Enter as a positive.",)</f>
        <v>0</v>
      </c>
      <c r="G10" s="210"/>
      <c r="H10" s="155">
        <f>'Collection Worksheet'!I12</f>
        <v>0</v>
      </c>
      <c r="I10" s="149"/>
      <c r="J10" s="226">
        <v>336</v>
      </c>
      <c r="K10" s="227" t="s">
        <v>128</v>
      </c>
      <c r="L10" s="322">
        <f>IF(D10="",E10,D10)+IF(D9="",E9,D9)</f>
        <v>0</v>
      </c>
      <c r="N10" s="228" t="s">
        <v>278</v>
      </c>
      <c r="O10" s="522"/>
      <c r="T10" s="393" t="b">
        <f t="shared" si="0"/>
        <v>1</v>
      </c>
    </row>
    <row r="11" spans="1:20" ht="33.75" x14ac:dyDescent="0.25">
      <c r="A11" s="171">
        <f>'Collection Worksheet'!A13</f>
        <v>338</v>
      </c>
      <c r="B11" s="182" t="str">
        <f>'Collection Worksheet'!C13</f>
        <v>Net Position-Governmental Activities</v>
      </c>
      <c r="C11" s="169" t="str">
        <f>'Collection Worksheet'!D13</f>
        <v>Total Liabilities and total deferred inflows</v>
      </c>
      <c r="D11" s="159"/>
      <c r="E11" s="158">
        <f>'Collection Worksheet'!F13</f>
        <v>0</v>
      </c>
      <c r="F11" s="158">
        <f>IF(L11&lt;0,"Error: Enter as a positive.",)</f>
        <v>0</v>
      </c>
      <c r="G11" s="210"/>
      <c r="H11" s="155">
        <f>'Collection Worksheet'!I13</f>
        <v>0</v>
      </c>
      <c r="I11" s="149"/>
      <c r="J11" s="226">
        <v>338</v>
      </c>
      <c r="K11" s="227" t="s">
        <v>69</v>
      </c>
      <c r="L11" s="322">
        <f>IF(D11="",E11,D11)+IF(D9="",E9,D9)</f>
        <v>0</v>
      </c>
      <c r="N11" s="228" t="s">
        <v>278</v>
      </c>
      <c r="O11" s="522"/>
      <c r="T11" s="393" t="b">
        <f t="shared" si="0"/>
        <v>1</v>
      </c>
    </row>
    <row r="12" spans="1:20" ht="100.5" customHeight="1" x14ac:dyDescent="0.25">
      <c r="A12" s="171">
        <f>'Collection Worksheet'!A14</f>
        <v>335</v>
      </c>
      <c r="B12" s="182" t="str">
        <f>'Collection Worksheet'!C14</f>
        <v>Net Position-Governmental Activities</v>
      </c>
      <c r="C12" s="169" t="str">
        <f>'Collection Worksheet'!D14</f>
        <v>Unearned revenues that were included in current liabilities in your audit report or entered in acct # 336 above. 
Exclude - unearned revenues that are listed in deferred inflows.</v>
      </c>
      <c r="D12" s="159"/>
      <c r="E12" s="158">
        <f>'Collection Worksheet'!F14</f>
        <v>0</v>
      </c>
      <c r="F12" s="158">
        <f>IF(L12&lt;0,"Error: Enter as a positive.",)</f>
        <v>0</v>
      </c>
      <c r="G12" s="210"/>
      <c r="H12" s="155">
        <f>'Collection Worksheet'!I14</f>
        <v>0</v>
      </c>
      <c r="I12" s="149"/>
      <c r="J12" s="249">
        <v>335</v>
      </c>
      <c r="K12" s="318" t="s">
        <v>70</v>
      </c>
      <c r="L12" s="321">
        <f t="shared" ref="L12:L40" si="1">IF(D12="",E12,D12)</f>
        <v>0</v>
      </c>
      <c r="O12" s="522"/>
      <c r="T12" s="393" t="b">
        <f t="shared" si="0"/>
        <v>1</v>
      </c>
    </row>
    <row r="13" spans="1:20" ht="33.75" x14ac:dyDescent="0.25">
      <c r="A13" s="171">
        <f>'Collection Worksheet'!A15</f>
        <v>252</v>
      </c>
      <c r="B13" s="182" t="str">
        <f>'Collection Worksheet'!C15</f>
        <v>Net Position-Governmental Activities</v>
      </c>
      <c r="C13" s="169" t="str">
        <f>'Collection Worksheet'!D15</f>
        <v xml:space="preserve"> Total Net investment in capital assets</v>
      </c>
      <c r="D13" s="159"/>
      <c r="E13" s="158">
        <f>'Collection Worksheet'!F15</f>
        <v>0</v>
      </c>
      <c r="F13" s="158"/>
      <c r="G13" s="210"/>
      <c r="H13" s="155">
        <f>'Collection Worksheet'!I15</f>
        <v>0</v>
      </c>
      <c r="I13" s="149"/>
      <c r="J13" s="249">
        <v>252</v>
      </c>
      <c r="K13" s="318" t="s">
        <v>62</v>
      </c>
      <c r="L13" s="321">
        <f t="shared" si="1"/>
        <v>0</v>
      </c>
      <c r="O13" s="522"/>
      <c r="P13" s="140" t="e">
        <f>'Collection Worksheet'!E15</f>
        <v>#N/A</v>
      </c>
      <c r="T13" s="393" t="b">
        <f t="shared" si="0"/>
        <v>1</v>
      </c>
    </row>
    <row r="14" spans="1:20" ht="33.75" x14ac:dyDescent="0.25">
      <c r="A14" s="171">
        <f>'Collection Worksheet'!A16</f>
        <v>253</v>
      </c>
      <c r="B14" s="182" t="str">
        <f>'Collection Worksheet'!C16</f>
        <v>Net Position-Governmental Activities</v>
      </c>
      <c r="C14" s="169" t="str">
        <f>'Collection Worksheet'!D16</f>
        <v xml:space="preserve"> Total Net Position, Restricted</v>
      </c>
      <c r="D14" s="159"/>
      <c r="E14" s="158">
        <f>'Collection Worksheet'!F16</f>
        <v>0</v>
      </c>
      <c r="F14" s="158"/>
      <c r="G14" s="210"/>
      <c r="H14" s="155">
        <f>'Collection Worksheet'!I16</f>
        <v>0</v>
      </c>
      <c r="I14" s="149"/>
      <c r="J14" s="249">
        <v>253</v>
      </c>
      <c r="K14" s="318" t="s">
        <v>63</v>
      </c>
      <c r="L14" s="321">
        <f t="shared" si="1"/>
        <v>0</v>
      </c>
      <c r="O14" s="522"/>
      <c r="P14" s="140" t="e">
        <f>'Collection Worksheet'!E16</f>
        <v>#N/A</v>
      </c>
      <c r="T14" s="393" t="b">
        <f t="shared" si="0"/>
        <v>1</v>
      </c>
    </row>
    <row r="15" spans="1:20" ht="73.5" customHeight="1" x14ac:dyDescent="0.25">
      <c r="A15" s="171">
        <f>'Collection Worksheet'!A17</f>
        <v>254</v>
      </c>
      <c r="B15" s="182" t="str">
        <f>'Collection Worksheet'!C17</f>
        <v>Net Position-Governmental Activities</v>
      </c>
      <c r="C15" s="169" t="str">
        <f>'Collection Worksheet'!D17</f>
        <v>Total Net Position, Unrestricted</v>
      </c>
      <c r="D15" s="159"/>
      <c r="E15" s="158">
        <f>'Collection Worksheet'!F17</f>
        <v>0</v>
      </c>
      <c r="F15" s="158">
        <f>IF((L7-L11-L13-L14-L15)=0,,"Error: Total assets and deferred outflows less total liabilities and deferred inflows do not equal total net position accts 385-338-252-253-254")</f>
        <v>0</v>
      </c>
      <c r="G15" s="300">
        <f>+L7-L11-L13-L14-L15</f>
        <v>0</v>
      </c>
      <c r="H15" s="155">
        <f>'Collection Worksheet'!I17</f>
        <v>0</v>
      </c>
      <c r="I15" s="149"/>
      <c r="J15" s="249">
        <v>254</v>
      </c>
      <c r="K15" s="318" t="s">
        <v>64</v>
      </c>
      <c r="L15" s="321">
        <f t="shared" si="1"/>
        <v>0</v>
      </c>
      <c r="O15" s="522"/>
      <c r="P15" s="140" t="e">
        <f>'Collection Worksheet'!E17</f>
        <v>#N/A</v>
      </c>
      <c r="R15" s="174" t="b">
        <f>IF(G15&lt;&gt;0,1)</f>
        <v>0</v>
      </c>
      <c r="T15" s="393" t="b">
        <f t="shared" si="0"/>
        <v>1</v>
      </c>
    </row>
    <row r="16" spans="1:20" ht="64.5" customHeight="1" x14ac:dyDescent="0.25">
      <c r="A16" s="171">
        <f>'Collection Worksheet'!A19</f>
        <v>502</v>
      </c>
      <c r="B16" s="182" t="str">
        <f>'Collection Worksheet'!C19</f>
        <v>Net Position-Business Activities</v>
      </c>
      <c r="C16" s="169" t="str">
        <f>'Collection Worksheet'!D19</f>
        <v xml:space="preserve">All unrestricted Cash and investments. 
Exclude restricted cash and cash held by a third party. </v>
      </c>
      <c r="D16" s="159"/>
      <c r="E16" s="158">
        <f>'Collection Worksheet'!F19</f>
        <v>0</v>
      </c>
      <c r="F16" s="158">
        <f>IF(L16&lt;0,"Error: Number is normally positive.",)</f>
        <v>0</v>
      </c>
      <c r="G16" s="210"/>
      <c r="H16" s="155">
        <f>'Collection Worksheet'!I19</f>
        <v>0</v>
      </c>
      <c r="I16" s="149"/>
      <c r="J16" s="249">
        <v>502</v>
      </c>
      <c r="K16" s="318" t="s">
        <v>130</v>
      </c>
      <c r="L16" s="324">
        <f t="shared" si="1"/>
        <v>0</v>
      </c>
      <c r="O16" s="522"/>
      <c r="T16" s="393" t="b">
        <f t="shared" si="0"/>
        <v>1</v>
      </c>
    </row>
    <row r="17" spans="1:20" ht="40.5" customHeight="1" x14ac:dyDescent="0.25">
      <c r="A17" s="171">
        <f>'Collection Worksheet'!A20</f>
        <v>503</v>
      </c>
      <c r="B17" s="182" t="str">
        <f>'Collection Worksheet'!C20</f>
        <v>Net Position-Business Activities</v>
      </c>
      <c r="C17" s="169" t="str">
        <f>'Collection Worksheet'!D20</f>
        <v>All restricted Cash and investments</v>
      </c>
      <c r="D17" s="159"/>
      <c r="E17" s="158">
        <f>'Collection Worksheet'!F20</f>
        <v>0</v>
      </c>
      <c r="F17" s="158">
        <f>IF(L17&lt;0,"Error: Number is normally positive.",)</f>
        <v>0</v>
      </c>
      <c r="G17" s="210"/>
      <c r="H17" s="155">
        <f>'Collection Worksheet'!I20</f>
        <v>0</v>
      </c>
      <c r="I17" s="149"/>
      <c r="J17" s="249">
        <v>503</v>
      </c>
      <c r="K17" s="318" t="s">
        <v>131</v>
      </c>
      <c r="L17" s="324">
        <f t="shared" si="1"/>
        <v>0</v>
      </c>
      <c r="O17" s="522"/>
      <c r="T17" s="393" t="b">
        <f t="shared" si="0"/>
        <v>1</v>
      </c>
    </row>
    <row r="18" spans="1:20" ht="33.6" customHeight="1" x14ac:dyDescent="0.25">
      <c r="A18" s="171">
        <f>'Collection Worksheet'!A22</f>
        <v>388</v>
      </c>
      <c r="B18" s="182" t="str">
        <f>'Collection Worksheet'!C22</f>
        <v>Statement of Activities - Governmental</v>
      </c>
      <c r="C18" s="169" t="str">
        <f>'Collection Worksheet'!D22</f>
        <v>Total Expenses</v>
      </c>
      <c r="D18" s="159"/>
      <c r="E18" s="158">
        <f>'Collection Worksheet'!F22</f>
        <v>0</v>
      </c>
      <c r="F18" s="158">
        <f t="shared" ref="F18:F23" si="2">IF(L18&lt;0,"Error: Number is normally positive.",)</f>
        <v>0</v>
      </c>
      <c r="G18" s="210"/>
      <c r="H18" s="155">
        <f>'Collection Worksheet'!I22</f>
        <v>0</v>
      </c>
      <c r="I18" s="149"/>
      <c r="J18" s="249">
        <v>388</v>
      </c>
      <c r="K18" s="318" t="s">
        <v>132</v>
      </c>
      <c r="L18" s="324">
        <f t="shared" si="1"/>
        <v>0</v>
      </c>
      <c r="O18" s="522"/>
      <c r="T18" s="393" t="b">
        <f t="shared" si="0"/>
        <v>1</v>
      </c>
    </row>
    <row r="19" spans="1:20" ht="32.450000000000003" customHeight="1" x14ac:dyDescent="0.25">
      <c r="A19" s="171">
        <f>'Collection Worksheet'!A23</f>
        <v>339</v>
      </c>
      <c r="B19" s="182" t="str">
        <f>'Collection Worksheet'!C23</f>
        <v>Statement of Activities - Governmental</v>
      </c>
      <c r="C19" s="169" t="str">
        <f>'Collection Worksheet'!D23</f>
        <v xml:space="preserve">Charges for services </v>
      </c>
      <c r="D19" s="159"/>
      <c r="E19" s="158">
        <f>'Collection Worksheet'!F23</f>
        <v>0</v>
      </c>
      <c r="F19" s="158">
        <f t="shared" si="2"/>
        <v>0</v>
      </c>
      <c r="G19" s="210"/>
      <c r="H19" s="155">
        <f>'Collection Worksheet'!I23</f>
        <v>0</v>
      </c>
      <c r="I19" s="149"/>
      <c r="J19" s="249">
        <v>339</v>
      </c>
      <c r="K19" s="318" t="s">
        <v>133</v>
      </c>
      <c r="L19" s="324">
        <f t="shared" si="1"/>
        <v>0</v>
      </c>
      <c r="O19" s="522"/>
      <c r="T19" s="393" t="b">
        <f t="shared" si="0"/>
        <v>1</v>
      </c>
    </row>
    <row r="20" spans="1:20" ht="36.6" customHeight="1" x14ac:dyDescent="0.25">
      <c r="A20" s="171">
        <f>'Collection Worksheet'!A24</f>
        <v>504</v>
      </c>
      <c r="B20" s="182" t="str">
        <f>'Collection Worksheet'!C24</f>
        <v>Statement of Activities - Governmental</v>
      </c>
      <c r="C20" s="169" t="str">
        <f>'Collection Worksheet'!D24</f>
        <v>Operating grants and contributions</v>
      </c>
      <c r="D20" s="159"/>
      <c r="E20" s="158">
        <f>'Collection Worksheet'!F24</f>
        <v>0</v>
      </c>
      <c r="F20" s="158">
        <f t="shared" si="2"/>
        <v>0</v>
      </c>
      <c r="G20" s="210"/>
      <c r="H20" s="155">
        <f>'Collection Worksheet'!I24</f>
        <v>0</v>
      </c>
      <c r="I20" s="149"/>
      <c r="J20" s="249">
        <v>504</v>
      </c>
      <c r="K20" s="318" t="s">
        <v>134</v>
      </c>
      <c r="L20" s="324">
        <f t="shared" si="1"/>
        <v>0</v>
      </c>
      <c r="O20" s="522"/>
      <c r="T20" s="393" t="b">
        <f t="shared" si="0"/>
        <v>1</v>
      </c>
    </row>
    <row r="21" spans="1:20" ht="33.75" x14ac:dyDescent="0.25">
      <c r="A21" s="171">
        <f>'Collection Worksheet'!A25</f>
        <v>505</v>
      </c>
      <c r="B21" s="182" t="str">
        <f>'Collection Worksheet'!C25</f>
        <v>Statement of Activities - Governmental</v>
      </c>
      <c r="C21" s="169" t="str">
        <f>'Collection Worksheet'!D25</f>
        <v>Capital grants and contributions</v>
      </c>
      <c r="D21" s="159"/>
      <c r="E21" s="158">
        <f>'Collection Worksheet'!F25</f>
        <v>0</v>
      </c>
      <c r="F21" s="158">
        <f t="shared" si="2"/>
        <v>0</v>
      </c>
      <c r="G21" s="210"/>
      <c r="H21" s="155">
        <f>'Collection Worksheet'!I25</f>
        <v>0</v>
      </c>
      <c r="I21" s="149"/>
      <c r="J21" s="249">
        <v>505</v>
      </c>
      <c r="K21" s="318" t="s">
        <v>135</v>
      </c>
      <c r="L21" s="324">
        <f t="shared" si="1"/>
        <v>0</v>
      </c>
      <c r="O21" s="522"/>
      <c r="T21" s="393" t="b">
        <f t="shared" si="0"/>
        <v>1</v>
      </c>
    </row>
    <row r="22" spans="1:20" ht="79.150000000000006" customHeight="1" x14ac:dyDescent="0.25">
      <c r="A22" s="171">
        <f>'Collection Worksheet'!A26</f>
        <v>341</v>
      </c>
      <c r="B22" s="182" t="str">
        <f>'Collection Worksheet'!C26</f>
        <v>Statement of Activities - Governmental</v>
      </c>
      <c r="C22" s="169" t="str">
        <f>'Collection Worksheet'!D26</f>
        <v>Total General revenues
Exclude: transfers-in or out,
                 special items,
                 extraordinary amounts</v>
      </c>
      <c r="D22" s="159"/>
      <c r="E22" s="158">
        <f>'Collection Worksheet'!F26</f>
        <v>0</v>
      </c>
      <c r="F22" s="158">
        <f t="shared" si="2"/>
        <v>0</v>
      </c>
      <c r="G22" s="210"/>
      <c r="H22" s="155">
        <f>'Collection Worksheet'!I26</f>
        <v>0</v>
      </c>
      <c r="I22" s="149"/>
      <c r="J22" s="249">
        <v>341</v>
      </c>
      <c r="K22" s="318" t="s">
        <v>136</v>
      </c>
      <c r="L22" s="324">
        <f t="shared" si="1"/>
        <v>0</v>
      </c>
      <c r="O22" s="522"/>
      <c r="T22" s="393" t="b">
        <f t="shared" si="0"/>
        <v>1</v>
      </c>
    </row>
    <row r="23" spans="1:20" ht="54.75" customHeight="1" x14ac:dyDescent="0.25">
      <c r="A23" s="171">
        <f>'Collection Worksheet'!A27</f>
        <v>386</v>
      </c>
      <c r="B23" s="182" t="str">
        <f>'Collection Worksheet'!C27</f>
        <v>Statement of Activities - Governmental</v>
      </c>
      <c r="C23" s="169" t="str">
        <f>'Collection Worksheet'!D27</f>
        <v>Total Transfers in    (Preference is that transfers-in  are not netted against transfers-out)</v>
      </c>
      <c r="D23" s="159"/>
      <c r="E23" s="158">
        <f>'Collection Worksheet'!F27</f>
        <v>0</v>
      </c>
      <c r="F23" s="158">
        <f t="shared" si="2"/>
        <v>0</v>
      </c>
      <c r="G23" s="210"/>
      <c r="H23" s="155">
        <f>'Collection Worksheet'!I27</f>
        <v>0</v>
      </c>
      <c r="I23" s="149"/>
      <c r="J23" s="249">
        <v>386</v>
      </c>
      <c r="K23" s="318" t="s">
        <v>137</v>
      </c>
      <c r="L23" s="324">
        <f t="shared" si="1"/>
        <v>0</v>
      </c>
      <c r="O23" s="522"/>
      <c r="T23" s="393" t="b">
        <f t="shared" si="0"/>
        <v>1</v>
      </c>
    </row>
    <row r="24" spans="1:20" ht="58.5" customHeight="1" x14ac:dyDescent="0.25">
      <c r="A24" s="171">
        <f>'Collection Worksheet'!A28</f>
        <v>387</v>
      </c>
      <c r="B24" s="182" t="str">
        <f>'Collection Worksheet'!C28</f>
        <v>Statement of Activities - Governmental</v>
      </c>
      <c r="C24" s="169" t="str">
        <f>'Collection Worksheet'!D28</f>
        <v>Total Transfers out    (Preference is that transfers-in  are not netted against transfers-out)</v>
      </c>
      <c r="D24" s="159"/>
      <c r="E24" s="158">
        <f>'Collection Worksheet'!F28</f>
        <v>0</v>
      </c>
      <c r="F24" s="158">
        <f>IF(L24&lt;0,"Error: Enter as a positive.",)</f>
        <v>0</v>
      </c>
      <c r="G24" s="210"/>
      <c r="H24" s="155">
        <f>'Collection Worksheet'!I28</f>
        <v>0</v>
      </c>
      <c r="I24" s="149"/>
      <c r="J24" s="249">
        <v>387</v>
      </c>
      <c r="K24" s="318" t="s">
        <v>138</v>
      </c>
      <c r="L24" s="324">
        <f t="shared" si="1"/>
        <v>0</v>
      </c>
      <c r="O24" s="522"/>
      <c r="T24" s="393" t="b">
        <f t="shared" si="0"/>
        <v>1</v>
      </c>
    </row>
    <row r="25" spans="1:20" ht="88.5" customHeight="1" x14ac:dyDescent="0.25">
      <c r="A25" s="171">
        <f>'Collection Worksheet'!A29</f>
        <v>389</v>
      </c>
      <c r="B25" s="182" t="str">
        <f>'Collection Worksheet'!C29</f>
        <v>Statement of Activities - Governmental</v>
      </c>
      <c r="C25" s="169" t="str">
        <f>'Collection Worksheet'!D29</f>
        <v>Total Special and Extraordinary items.    (Amounts that increase net position are recorded as positive and amounts that decrease net position are recorded as negative)</v>
      </c>
      <c r="D25" s="159"/>
      <c r="E25" s="158">
        <f>'Collection Worksheet'!F29</f>
        <v>0</v>
      </c>
      <c r="F25" s="158"/>
      <c r="G25" s="210"/>
      <c r="H25" s="155">
        <f>'Collection Worksheet'!I29</f>
        <v>0</v>
      </c>
      <c r="I25" s="149"/>
      <c r="J25" s="249">
        <v>389</v>
      </c>
      <c r="K25" s="318" t="s">
        <v>139</v>
      </c>
      <c r="L25" s="324">
        <f t="shared" si="1"/>
        <v>0</v>
      </c>
      <c r="O25" s="522"/>
      <c r="T25" s="393" t="b">
        <f t="shared" si="0"/>
        <v>1</v>
      </c>
    </row>
    <row r="26" spans="1:20" ht="79.5" customHeight="1" x14ac:dyDescent="0.25">
      <c r="A26" s="171">
        <f>'Collection Worksheet'!A30</f>
        <v>255</v>
      </c>
      <c r="B26" s="182" t="str">
        <f>'Collection Worksheet'!C30</f>
        <v>Statement of Activities - Governmental</v>
      </c>
      <c r="C26" s="169" t="str">
        <f>'Collection Worksheet'!D30</f>
        <v>Total Change in net position - (Increase in net position is recorded as a positive and a decrease in net position is recorded as a negative)</v>
      </c>
      <c r="D26" s="159"/>
      <c r="E26" s="158">
        <f>'Collection Worksheet'!F30</f>
        <v>0</v>
      </c>
      <c r="F26" s="158">
        <f>IF((L19+L20+L21+L22+L23-L24+L25-L18-L26)=0,,"Total revenues less total expenses do not equal total change in net position. Acct 339+504+505+341+386-387+389-388-255=0")</f>
        <v>0</v>
      </c>
      <c r="G26" s="300">
        <f>L19+L20+L21+L22+L23-L24+L25-L18-L26</f>
        <v>0</v>
      </c>
      <c r="H26" s="155">
        <f>'Collection Worksheet'!I30</f>
        <v>0</v>
      </c>
      <c r="I26" s="149"/>
      <c r="J26" s="249">
        <v>255</v>
      </c>
      <c r="K26" s="318" t="s">
        <v>140</v>
      </c>
      <c r="L26" s="324">
        <f t="shared" si="1"/>
        <v>0</v>
      </c>
      <c r="O26" s="522"/>
      <c r="P26" s="140" t="e">
        <f>'Collection Worksheet'!E30</f>
        <v>#N/A</v>
      </c>
      <c r="R26" s="174" t="b">
        <f>IF(G26&lt;&gt;0,1)</f>
        <v>0</v>
      </c>
      <c r="T26" s="393" t="b">
        <f t="shared" si="0"/>
        <v>1</v>
      </c>
    </row>
    <row r="27" spans="1:20" ht="110.25" customHeight="1" x14ac:dyDescent="0.25">
      <c r="A27" s="171">
        <f>'Collection Worksheet'!A31</f>
        <v>376</v>
      </c>
      <c r="B27" s="182" t="str">
        <f>'Collection Worksheet'!C31</f>
        <v>Statement of Activities - Governmental</v>
      </c>
      <c r="C27" s="169" t="str">
        <f>'Collection Worksheet'!D31</f>
        <v>Any adjustment to beginning net position including rounding, prior period adjustments and restatements.   (Increases to net position are positive; decreases to net position are negative)</v>
      </c>
      <c r="D27" s="159"/>
      <c r="E27" s="158">
        <f>'Collection Worksheet'!F31</f>
        <v>0</v>
      </c>
      <c r="F27" s="157" t="e">
        <f>IF(L13+L14+L15-L26-L27=P13+P14+P15,,"Beginning Balance does not agree with our records acct (252+253+254-255-376=252+253+254)")</f>
        <v>#N/A</v>
      </c>
      <c r="G27" s="301" t="e">
        <f>L13+L14+L15-L26-L27-(P13+P14+P15)</f>
        <v>#N/A</v>
      </c>
      <c r="H27" s="155">
        <f>'Collection Worksheet'!I31</f>
        <v>0</v>
      </c>
      <c r="I27" s="149"/>
      <c r="J27" s="249">
        <v>376</v>
      </c>
      <c r="K27" s="318" t="s">
        <v>65</v>
      </c>
      <c r="L27" s="324">
        <f t="shared" si="1"/>
        <v>0</v>
      </c>
      <c r="O27" s="522"/>
      <c r="P27" s="140" t="e">
        <f>'Collection Worksheet'!E31</f>
        <v>#N/A</v>
      </c>
      <c r="R27" s="174" t="e">
        <f>IF(G27&lt;&gt;0,1)</f>
        <v>#N/A</v>
      </c>
      <c r="T27" s="393" t="b">
        <f t="shared" si="0"/>
        <v>1</v>
      </c>
    </row>
    <row r="28" spans="1:20" ht="50.45" customHeight="1" x14ac:dyDescent="0.25">
      <c r="A28" s="171">
        <f>'Collection Worksheet'!A33</f>
        <v>591</v>
      </c>
      <c r="B28" s="184" t="str">
        <f>'Collection Worksheet'!C33</f>
        <v>Statement of Activities - Business Activities</v>
      </c>
      <c r="C28" s="168" t="str">
        <f>'Collection Worksheet'!D33</f>
        <v>Total Expenses - Exclude Transfers</v>
      </c>
      <c r="D28" s="159"/>
      <c r="E28" s="158">
        <f>'Collection Worksheet'!F33</f>
        <v>0</v>
      </c>
      <c r="F28" s="291">
        <f>IF(L28&lt;0,"Error: Enter as a positive.",)</f>
        <v>0</v>
      </c>
      <c r="G28" s="215"/>
      <c r="H28" s="155"/>
      <c r="I28" s="149"/>
      <c r="J28" s="249">
        <v>591</v>
      </c>
      <c r="K28" s="318" t="s">
        <v>457</v>
      </c>
      <c r="L28" s="325">
        <f t="shared" si="1"/>
        <v>0</v>
      </c>
      <c r="O28" s="522"/>
      <c r="T28" s="393" t="b">
        <f t="shared" si="0"/>
        <v>1</v>
      </c>
    </row>
    <row r="29" spans="1:20" ht="90" customHeight="1" x14ac:dyDescent="0.25">
      <c r="A29" s="171">
        <f>'Collection Worksheet'!A34</f>
        <v>592</v>
      </c>
      <c r="B29" s="184" t="str">
        <f>'Collection Worksheet'!C34</f>
        <v>Statement of Activities - Business Activities</v>
      </c>
      <c r="C29" s="168" t="str">
        <f>'Collection Worksheet'!D34</f>
        <v>Total Change in net position Business Type 
(Increase in net position is recorded as a positive and a decrease in net position is recorded as a negative)</v>
      </c>
      <c r="D29" s="159"/>
      <c r="E29" s="158">
        <f>'Collection Worksheet'!F34</f>
        <v>0</v>
      </c>
      <c r="F29" s="157"/>
      <c r="G29" s="215"/>
      <c r="H29" s="155"/>
      <c r="I29" s="149"/>
      <c r="J29" s="249">
        <v>592</v>
      </c>
      <c r="K29" s="318" t="s">
        <v>458</v>
      </c>
      <c r="L29" s="325">
        <f t="shared" si="1"/>
        <v>0</v>
      </c>
      <c r="O29" s="522"/>
      <c r="T29" s="393" t="b">
        <f t="shared" si="0"/>
        <v>1</v>
      </c>
    </row>
    <row r="30" spans="1:20" s="170" customFormat="1" ht="60.75" customHeight="1" x14ac:dyDescent="0.25">
      <c r="A30" s="171">
        <f>'Collection Worksheet'!A36</f>
        <v>506</v>
      </c>
      <c r="B30" s="183" t="str">
        <f>'Collection Worksheet'!C36</f>
        <v>General Fund-Balance Sheet</v>
      </c>
      <c r="C30" s="162" t="str">
        <f>'Collection Worksheet'!D36</f>
        <v xml:space="preserve">All unrestricted cash and investments.  
Exclude restricted cash and cash held by a third party. </v>
      </c>
      <c r="D30" s="159"/>
      <c r="E30" s="147">
        <f>'Collection Worksheet'!F36</f>
        <v>0</v>
      </c>
      <c r="F30" s="147">
        <f>IF(L30&lt;0,"Error: Number is normally positive.",)</f>
        <v>0</v>
      </c>
      <c r="G30" s="211"/>
      <c r="H30" s="155">
        <f>'Collection Worksheet'!I36</f>
        <v>0</v>
      </c>
      <c r="I30" s="149"/>
      <c r="J30" s="152">
        <v>506</v>
      </c>
      <c r="K30" s="318" t="s">
        <v>141</v>
      </c>
      <c r="L30" s="326">
        <f t="shared" si="1"/>
        <v>0</v>
      </c>
      <c r="O30" s="522"/>
      <c r="R30" s="174"/>
      <c r="T30" s="393" t="b">
        <f t="shared" si="0"/>
        <v>1</v>
      </c>
    </row>
    <row r="31" spans="1:20" ht="30" x14ac:dyDescent="0.25">
      <c r="A31" s="171">
        <v>536</v>
      </c>
      <c r="B31" s="183" t="str">
        <f>'Collection Worksheet'!C37</f>
        <v>General Fund-Balance Sheet</v>
      </c>
      <c r="C31" s="162" t="str">
        <f>'Collection Worksheet'!D37</f>
        <v>All restricted cash and investments</v>
      </c>
      <c r="D31" s="159"/>
      <c r="E31" s="147">
        <f>'Collection Worksheet'!F37</f>
        <v>0</v>
      </c>
      <c r="F31" s="147">
        <f>IF(L31&lt;0,"Error: Number is normally positive.",)</f>
        <v>0</v>
      </c>
      <c r="G31" s="211"/>
      <c r="H31" s="155">
        <f>'Collection Worksheet'!I37</f>
        <v>0</v>
      </c>
      <c r="I31" s="149"/>
      <c r="J31" s="152">
        <v>536</v>
      </c>
      <c r="K31" s="318" t="s">
        <v>142</v>
      </c>
      <c r="L31" s="326">
        <f t="shared" si="1"/>
        <v>0</v>
      </c>
      <c r="O31" s="522"/>
      <c r="T31" s="393" t="b">
        <f t="shared" si="0"/>
        <v>1</v>
      </c>
    </row>
    <row r="32" spans="1:20" ht="70.5" customHeight="1" x14ac:dyDescent="0.25">
      <c r="A32" s="171">
        <v>586</v>
      </c>
      <c r="B32" s="182" t="str">
        <f>'Collection Worksheet'!C38</f>
        <v>General Fund-Balance Sheet</v>
      </c>
      <c r="C32" s="250" t="str">
        <f>'Collection Worksheet'!D38</f>
        <v>Advance To: Interfund loan receivable-portion of repayment plan longer than 12 months</v>
      </c>
      <c r="D32" s="159"/>
      <c r="E32" s="158">
        <f>'Collection Worksheet'!F38</f>
        <v>0</v>
      </c>
      <c r="F32" s="158"/>
      <c r="G32" s="210"/>
      <c r="H32" s="155"/>
      <c r="I32" s="149"/>
      <c r="J32" s="249">
        <v>586</v>
      </c>
      <c r="K32" s="165" t="s">
        <v>293</v>
      </c>
      <c r="L32" s="325">
        <f t="shared" si="1"/>
        <v>0</v>
      </c>
      <c r="O32" s="522"/>
      <c r="T32" s="393" t="b">
        <f t="shared" si="0"/>
        <v>1</v>
      </c>
    </row>
    <row r="33" spans="1:20" ht="30" x14ac:dyDescent="0.25">
      <c r="A33" s="171">
        <f>'Collection Worksheet'!A39</f>
        <v>379</v>
      </c>
      <c r="B33" s="182" t="str">
        <f>'Collection Worksheet'!C39</f>
        <v>General Fund-Balance Sheet</v>
      </c>
      <c r="C33" s="169" t="str">
        <f>'Collection Worksheet'!D39</f>
        <v>Total Assets and deferred outflows</v>
      </c>
      <c r="D33" s="159"/>
      <c r="E33" s="158">
        <f>'Collection Worksheet'!F39</f>
        <v>0</v>
      </c>
      <c r="F33" s="298">
        <f>IF((L30+L31)&gt;L33,"Error: Please review accts (506+536)&gt;379",)</f>
        <v>0</v>
      </c>
      <c r="G33" s="210" t="str">
        <f>IF(R33=1," Included in error count"," ")</f>
        <v xml:space="preserve"> </v>
      </c>
      <c r="H33" s="155">
        <f>'Collection Worksheet'!I39</f>
        <v>0</v>
      </c>
      <c r="I33" s="149"/>
      <c r="J33" s="249">
        <v>379</v>
      </c>
      <c r="K33" s="318" t="s">
        <v>71</v>
      </c>
      <c r="L33" s="324">
        <f t="shared" si="1"/>
        <v>0</v>
      </c>
      <c r="O33" s="522"/>
      <c r="R33" s="174" t="b">
        <f>IF(L30+L31&gt;L33,1)</f>
        <v>0</v>
      </c>
      <c r="T33" s="393" t="b">
        <f t="shared" si="0"/>
        <v>1</v>
      </c>
    </row>
    <row r="34" spans="1:20" ht="86.25" customHeight="1" x14ac:dyDescent="0.25">
      <c r="A34" s="171">
        <f>'Collection Worksheet'!A40</f>
        <v>4</v>
      </c>
      <c r="B34" s="183" t="str">
        <f>'Collection Worksheet'!C40</f>
        <v>General Fund-Balance Sheet</v>
      </c>
      <c r="C34" s="162" t="str">
        <f>'Collection Worksheet'!D40</f>
        <v>Current Liabilities 
Exclude all deferred inflows. 
Include advance from(long-term portion of interfund loans)</v>
      </c>
      <c r="D34" s="159"/>
      <c r="E34" s="147">
        <f>'Collection Worksheet'!F40</f>
        <v>0</v>
      </c>
      <c r="F34" s="147">
        <f t="shared" ref="F34:F40" si="3">IF(L34&lt;0,"Error: Enter as a positive.",)</f>
        <v>0</v>
      </c>
      <c r="G34" s="211"/>
      <c r="H34" s="155">
        <f>'Collection Worksheet'!I40</f>
        <v>0</v>
      </c>
      <c r="I34" s="149"/>
      <c r="J34" s="152">
        <v>4</v>
      </c>
      <c r="K34" s="318" t="s">
        <v>72</v>
      </c>
      <c r="L34" s="326">
        <f t="shared" si="1"/>
        <v>0</v>
      </c>
      <c r="O34" s="522"/>
      <c r="T34" s="393" t="b">
        <f t="shared" si="0"/>
        <v>1</v>
      </c>
    </row>
    <row r="35" spans="1:20" ht="143.25" customHeight="1" x14ac:dyDescent="0.25">
      <c r="A35" s="171">
        <f>'Collection Worksheet'!A41</f>
        <v>5</v>
      </c>
      <c r="B35" s="183" t="str">
        <f>'Collection Worksheet'!C41</f>
        <v>General Fund-Balance Sheet</v>
      </c>
      <c r="C35" s="162" t="str">
        <f>'Collection Worksheet'!D41</f>
        <v>General fund deferred inflows derived from cash receipts. 
 Prepaid taxes is a common item listed.  Deferred inflows on the face of the statements can include cash and non-cash.  You may have to refer to the note disclosure where the cash and non-cash is broken out.</v>
      </c>
      <c r="D35" s="159"/>
      <c r="E35" s="147">
        <f>'Collection Worksheet'!F41</f>
        <v>0</v>
      </c>
      <c r="F35" s="147">
        <f t="shared" si="3"/>
        <v>0</v>
      </c>
      <c r="G35" s="211"/>
      <c r="H35" s="155">
        <f>'Collection Worksheet'!I41</f>
        <v>0</v>
      </c>
      <c r="I35" s="149"/>
      <c r="J35" s="152">
        <v>5</v>
      </c>
      <c r="K35" s="318" t="s">
        <v>73</v>
      </c>
      <c r="L35" s="326">
        <f t="shared" si="1"/>
        <v>0</v>
      </c>
      <c r="O35" s="522"/>
      <c r="T35" s="393" t="b">
        <f t="shared" si="0"/>
        <v>1</v>
      </c>
    </row>
    <row r="36" spans="1:20" ht="132.75" customHeight="1" x14ac:dyDescent="0.25">
      <c r="A36" s="171">
        <f>'Collection Worksheet'!A42</f>
        <v>380</v>
      </c>
      <c r="B36" s="182" t="str">
        <f>'Collection Worksheet'!C42</f>
        <v>General Fund-Balance Sheet</v>
      </c>
      <c r="C36" s="169" t="str">
        <f>'Collection Worksheet'!D42</f>
        <v>Total Deferred inflows not derived from cash receipts.  Deferred inflows on the face of the statements can include cash and non-cash.  You may have to refer to the note disclosure where the cash and non-cash is broken out.</v>
      </c>
      <c r="D36" s="159"/>
      <c r="E36" s="158">
        <f>'Collection Worksheet'!F42</f>
        <v>0</v>
      </c>
      <c r="F36" s="158">
        <f t="shared" si="3"/>
        <v>0</v>
      </c>
      <c r="G36" s="210"/>
      <c r="H36" s="155">
        <f>'Collection Worksheet'!I42</f>
        <v>0</v>
      </c>
      <c r="I36" s="149"/>
      <c r="J36" s="249">
        <v>380</v>
      </c>
      <c r="K36" s="318" t="s">
        <v>74</v>
      </c>
      <c r="L36" s="324">
        <f t="shared" si="1"/>
        <v>0</v>
      </c>
      <c r="O36" s="522"/>
      <c r="T36" s="393" t="b">
        <f t="shared" si="0"/>
        <v>1</v>
      </c>
    </row>
    <row r="37" spans="1:20" ht="55.5" customHeight="1" x14ac:dyDescent="0.25">
      <c r="A37" s="171">
        <f>'Collection Worksheet'!A43</f>
        <v>391</v>
      </c>
      <c r="B37" s="182" t="str">
        <f>'Collection Worksheet'!C43</f>
        <v>General Fund-Balance Sheet</v>
      </c>
      <c r="C37" s="169" t="str">
        <f>'Collection Worksheet'!D43</f>
        <v xml:space="preserve">Fund balance, Restricted for Stabilization by State Statute </v>
      </c>
      <c r="D37" s="159"/>
      <c r="E37" s="158">
        <f>'Collection Worksheet'!F43</f>
        <v>0</v>
      </c>
      <c r="F37" s="158">
        <f t="shared" si="3"/>
        <v>0</v>
      </c>
      <c r="G37" s="210"/>
      <c r="H37" s="155">
        <f>'Collection Worksheet'!I43</f>
        <v>0</v>
      </c>
      <c r="I37" s="149"/>
      <c r="J37" s="249">
        <v>391</v>
      </c>
      <c r="K37" s="318" t="s">
        <v>143</v>
      </c>
      <c r="L37" s="324">
        <f t="shared" si="1"/>
        <v>0</v>
      </c>
      <c r="O37" s="522"/>
      <c r="P37" s="140" t="e">
        <f>'Collection Worksheet'!E45</f>
        <v>#N/A</v>
      </c>
      <c r="R37" s="174" t="b">
        <f>IF(G39&lt;&gt;0,1)</f>
        <v>0</v>
      </c>
      <c r="T37" s="393" t="b">
        <f t="shared" si="0"/>
        <v>1</v>
      </c>
    </row>
    <row r="38" spans="1:20" s="4" customFormat="1" ht="46.5" customHeight="1" x14ac:dyDescent="0.25">
      <c r="A38" s="171">
        <f>'Collection Worksheet'!A44</f>
        <v>7</v>
      </c>
      <c r="B38" s="183" t="str">
        <f>'Collection Worksheet'!C44</f>
        <v>General Fund-Balance Sheet</v>
      </c>
      <c r="C38" s="162" t="str">
        <f>'Collection Worksheet'!D44</f>
        <v>Fund balance, Nonspendable-  inventory/prepaids/etc.</v>
      </c>
      <c r="D38" s="159"/>
      <c r="E38" s="147">
        <f>'Collection Worksheet'!F44</f>
        <v>0</v>
      </c>
      <c r="F38" s="147">
        <f t="shared" si="3"/>
        <v>0</v>
      </c>
      <c r="G38" s="211"/>
      <c r="H38" s="155">
        <f>'Collection Worksheet'!I44</f>
        <v>0</v>
      </c>
      <c r="I38" s="149"/>
      <c r="J38" s="152">
        <v>7</v>
      </c>
      <c r="K38" s="318" t="s">
        <v>144</v>
      </c>
      <c r="L38" s="326">
        <f t="shared" si="1"/>
        <v>0</v>
      </c>
      <c r="O38" s="522"/>
      <c r="R38" s="222"/>
      <c r="T38" s="393" t="b">
        <f t="shared" si="0"/>
        <v>1</v>
      </c>
    </row>
    <row r="39" spans="1:20" ht="57.75" customHeight="1" x14ac:dyDescent="0.25">
      <c r="A39" s="171">
        <f>'Collection Worksheet'!A45</f>
        <v>9</v>
      </c>
      <c r="B39" s="183" t="str">
        <f>'Collection Worksheet'!C45</f>
        <v>General Fund-Balance Sheet</v>
      </c>
      <c r="C39" s="162" t="str">
        <f>'Collection Worksheet'!D45</f>
        <v>Total Fund balance (enter fund deficits as negative)</v>
      </c>
      <c r="D39" s="159"/>
      <c r="E39" s="147">
        <f>'Collection Worksheet'!F45</f>
        <v>0</v>
      </c>
      <c r="F39" s="147">
        <f>IF(L33-L34-L35-L36-L39=0,,"Error: Total assets less total liabilities do not equal Acct +379-4-5-380-9=0")</f>
        <v>0</v>
      </c>
      <c r="G39" s="302">
        <f>L33-L34-L35-L36-L39</f>
        <v>0</v>
      </c>
      <c r="H39" s="155">
        <f>'Collection Worksheet'!I45</f>
        <v>0</v>
      </c>
      <c r="I39" s="149"/>
      <c r="J39" s="152">
        <v>9</v>
      </c>
      <c r="K39" s="318" t="s">
        <v>145</v>
      </c>
      <c r="L39" s="326">
        <f t="shared" si="1"/>
        <v>0</v>
      </c>
      <c r="O39" s="522"/>
      <c r="R39" s="174" t="b">
        <f>IF(G39&lt;&gt;0,1)</f>
        <v>0</v>
      </c>
      <c r="T39" s="393" t="b">
        <f t="shared" si="0"/>
        <v>1</v>
      </c>
    </row>
    <row r="40" spans="1:20" ht="34.9" customHeight="1" x14ac:dyDescent="0.25">
      <c r="A40" s="171">
        <f>'Collection Worksheet'!A46</f>
        <v>540</v>
      </c>
      <c r="B40" s="182" t="str">
        <f>'Collection Worksheet'!C46</f>
        <v>General Fund - Budget Actual Statement</v>
      </c>
      <c r="C40" s="190" t="str">
        <f>'Collection Worksheet'!D46</f>
        <v>Amount of the General Fund Balance appropriated in next year's budget.</v>
      </c>
      <c r="D40" s="159"/>
      <c r="E40" s="158">
        <f>'Collection Worksheet'!F46</f>
        <v>0</v>
      </c>
      <c r="F40" s="158">
        <f t="shared" si="3"/>
        <v>0</v>
      </c>
      <c r="G40" s="210"/>
      <c r="H40" s="155">
        <f>'Collection Worksheet'!I46</f>
        <v>0</v>
      </c>
      <c r="I40" s="149"/>
      <c r="J40" s="249">
        <v>540</v>
      </c>
      <c r="K40" s="318" t="s">
        <v>170</v>
      </c>
      <c r="L40" s="325">
        <f t="shared" si="1"/>
        <v>0</v>
      </c>
      <c r="O40" s="522"/>
      <c r="T40" s="393" t="b">
        <f t="shared" si="0"/>
        <v>1</v>
      </c>
    </row>
    <row r="41" spans="1:20" ht="57.75" customHeight="1" x14ac:dyDescent="0.25">
      <c r="A41" s="171">
        <f>'Collection Worksheet'!A48</f>
        <v>16</v>
      </c>
      <c r="B41" s="182" t="str">
        <f>'Collection Worksheet'!C48</f>
        <v>General Fund-Rev, Exp. Change in Fund Balance</v>
      </c>
      <c r="C41" s="169" t="str">
        <f>'Collection Worksheet'!D48</f>
        <v>Total revenues</v>
      </c>
      <c r="D41" s="159"/>
      <c r="E41" s="158">
        <f>'Collection Worksheet'!F48</f>
        <v>0</v>
      </c>
      <c r="F41" s="158"/>
      <c r="G41" s="210"/>
      <c r="H41" s="155">
        <f>'Collection Worksheet'!I48</f>
        <v>0</v>
      </c>
      <c r="I41" s="149"/>
      <c r="J41" s="249">
        <v>16</v>
      </c>
      <c r="K41" s="318" t="s">
        <v>146</v>
      </c>
      <c r="L41" s="325">
        <f t="shared" ref="L41:L57" si="4">IF(D41="",E41,D41)</f>
        <v>0</v>
      </c>
      <c r="O41" s="522"/>
      <c r="T41" s="393" t="b">
        <f t="shared" si="0"/>
        <v>1</v>
      </c>
    </row>
    <row r="42" spans="1:20" ht="57" customHeight="1" x14ac:dyDescent="0.25">
      <c r="A42" s="171">
        <f>'Collection Worksheet'!A49</f>
        <v>532</v>
      </c>
      <c r="B42" s="182" t="str">
        <f>'Collection Worksheet'!C49</f>
        <v>General Fund-Rev, Exp. Change in Fund Balance</v>
      </c>
      <c r="C42" s="169" t="str">
        <f>'Collection Worksheet'!D49</f>
        <v xml:space="preserve">Total expenditures  
Exclude expenditures in the "other financing sources (uses)" section.
</v>
      </c>
      <c r="D42" s="159"/>
      <c r="E42" s="158">
        <f>'Collection Worksheet'!F49</f>
        <v>0</v>
      </c>
      <c r="F42" s="158">
        <f t="shared" ref="F42:F47" si="5">IF(L42&lt;0,"Error: Enter as a positive.",)</f>
        <v>0</v>
      </c>
      <c r="G42" s="210"/>
      <c r="H42" s="155">
        <f>'Collection Worksheet'!I49</f>
        <v>0</v>
      </c>
      <c r="I42" s="149"/>
      <c r="J42" s="249">
        <v>532</v>
      </c>
      <c r="K42" s="329" t="s">
        <v>147</v>
      </c>
      <c r="L42" s="325">
        <f t="shared" si="4"/>
        <v>0</v>
      </c>
      <c r="O42" s="522"/>
      <c r="T42" s="393" t="b">
        <f t="shared" si="0"/>
        <v>1</v>
      </c>
    </row>
    <row r="43" spans="1:20" ht="63" customHeight="1" x14ac:dyDescent="0.25">
      <c r="A43" s="171">
        <f>'Collection Worksheet'!A50</f>
        <v>17</v>
      </c>
      <c r="B43" s="182" t="str">
        <f>'Collection Worksheet'!C50</f>
        <v>General Fund-Rev, Exp. Change in Fund Balance</v>
      </c>
      <c r="C43" s="169" t="str">
        <f>'Collection Worksheet'!D50</f>
        <v>Total Transfers in    (Preference is that transfers-in  are not netted against transfers-out)</v>
      </c>
      <c r="D43" s="159"/>
      <c r="E43" s="158">
        <f>'Collection Worksheet'!F50</f>
        <v>0</v>
      </c>
      <c r="F43" s="158">
        <f t="shared" si="5"/>
        <v>0</v>
      </c>
      <c r="G43" s="210"/>
      <c r="H43" s="155">
        <f>'Collection Worksheet'!I50</f>
        <v>0</v>
      </c>
      <c r="I43" s="149"/>
      <c r="J43" s="249">
        <v>17</v>
      </c>
      <c r="K43" s="318" t="s">
        <v>148</v>
      </c>
      <c r="L43" s="325">
        <f t="shared" si="4"/>
        <v>0</v>
      </c>
      <c r="O43" s="522"/>
      <c r="T43" s="393" t="b">
        <f t="shared" si="0"/>
        <v>1</v>
      </c>
    </row>
    <row r="44" spans="1:20" ht="62.25" customHeight="1" x14ac:dyDescent="0.25">
      <c r="A44" s="171">
        <f>'Collection Worksheet'!A51</f>
        <v>20</v>
      </c>
      <c r="B44" s="182" t="str">
        <f>'Collection Worksheet'!C51</f>
        <v>General Fund-Rev, Exp. Change in Fund Balance</v>
      </c>
      <c r="C44" s="169" t="str">
        <f>'Collection Worksheet'!D51</f>
        <v>Total Transfers out    (Preference is that transfers-in  are not netted against transfers-out)</v>
      </c>
      <c r="D44" s="159"/>
      <c r="E44" s="158">
        <f>'Collection Worksheet'!F51</f>
        <v>0</v>
      </c>
      <c r="F44" s="158">
        <f t="shared" si="5"/>
        <v>0</v>
      </c>
      <c r="G44" s="210"/>
      <c r="H44" s="155">
        <f>'Collection Worksheet'!I51</f>
        <v>0</v>
      </c>
      <c r="I44" s="149"/>
      <c r="J44" s="249">
        <v>20</v>
      </c>
      <c r="K44" s="318" t="s">
        <v>149</v>
      </c>
      <c r="L44" s="325">
        <f t="shared" si="4"/>
        <v>0</v>
      </c>
      <c r="O44" s="522"/>
      <c r="T44" s="393" t="b">
        <f t="shared" si="0"/>
        <v>1</v>
      </c>
    </row>
    <row r="45" spans="1:20" ht="66" customHeight="1" x14ac:dyDescent="0.25">
      <c r="A45" s="171">
        <f>'Collection Worksheet'!A52</f>
        <v>533</v>
      </c>
      <c r="B45" s="182" t="str">
        <f>'Collection Worksheet'!C52</f>
        <v>General Fund-Rev, Exp. Change in Fund Balance</v>
      </c>
      <c r="C45" s="169" t="str">
        <f>'Collection Worksheet'!D52</f>
        <v>Total Proceeds from all long-term debt issuances 
Exclude proceeds from refundings</v>
      </c>
      <c r="D45" s="159"/>
      <c r="E45" s="158">
        <f>'Collection Worksheet'!F52</f>
        <v>0</v>
      </c>
      <c r="F45" s="158">
        <f t="shared" si="5"/>
        <v>0</v>
      </c>
      <c r="G45" s="210"/>
      <c r="H45" s="155">
        <f>'Collection Worksheet'!I52</f>
        <v>0</v>
      </c>
      <c r="I45" s="149"/>
      <c r="J45" s="249">
        <v>533</v>
      </c>
      <c r="K45" s="329" t="s">
        <v>150</v>
      </c>
      <c r="L45" s="325">
        <f t="shared" si="4"/>
        <v>0</v>
      </c>
      <c r="O45" s="522"/>
      <c r="T45" s="393" t="b">
        <f t="shared" si="0"/>
        <v>1</v>
      </c>
    </row>
    <row r="46" spans="1:20" ht="45" x14ac:dyDescent="0.25">
      <c r="A46" s="171">
        <f>'Collection Worksheet'!A53</f>
        <v>508</v>
      </c>
      <c r="B46" s="182" t="str">
        <f>'Collection Worksheet'!C53</f>
        <v>General Fund-Rev, Exp. Change in Fund Balance</v>
      </c>
      <c r="C46" s="169" t="str">
        <f>'Collection Worksheet'!D53</f>
        <v>Debt Refunding - Net refunding proceeds against debt payoff and if positive place results on this line.</v>
      </c>
      <c r="D46" s="159"/>
      <c r="E46" s="158">
        <f>'Collection Worksheet'!F53</f>
        <v>0</v>
      </c>
      <c r="F46" s="158">
        <f t="shared" si="5"/>
        <v>0</v>
      </c>
      <c r="G46" s="210"/>
      <c r="H46" s="155">
        <f>'Collection Worksheet'!I53</f>
        <v>0</v>
      </c>
      <c r="I46" s="149"/>
      <c r="J46" s="249">
        <v>508</v>
      </c>
      <c r="K46" s="318" t="s">
        <v>152</v>
      </c>
      <c r="L46" s="325">
        <f t="shared" si="4"/>
        <v>0</v>
      </c>
      <c r="O46" s="522"/>
      <c r="T46" s="393" t="b">
        <f t="shared" si="0"/>
        <v>1</v>
      </c>
    </row>
    <row r="47" spans="1:20" ht="66.75" customHeight="1" x14ac:dyDescent="0.25">
      <c r="A47" s="171">
        <f>'Collection Worksheet'!A54</f>
        <v>509</v>
      </c>
      <c r="B47" s="182" t="str">
        <f>'Collection Worksheet'!C54</f>
        <v>General Fund-Rev, Exp. Change in Fund Balance</v>
      </c>
      <c r="C47" s="169" t="str">
        <f>'Collection Worksheet'!D54</f>
        <v>Debt Refunding - Net refunding proceeds against debt payoff and if negative place results on this line.</v>
      </c>
      <c r="D47" s="159"/>
      <c r="E47" s="158">
        <f>'Collection Worksheet'!F54</f>
        <v>0</v>
      </c>
      <c r="F47" s="158">
        <f t="shared" si="5"/>
        <v>0</v>
      </c>
      <c r="G47" s="210"/>
      <c r="H47" s="155">
        <f>'Collection Worksheet'!I54</f>
        <v>0</v>
      </c>
      <c r="I47" s="149"/>
      <c r="J47" s="249">
        <v>509</v>
      </c>
      <c r="K47" s="318" t="s">
        <v>153</v>
      </c>
      <c r="L47" s="325">
        <f t="shared" si="4"/>
        <v>0</v>
      </c>
      <c r="O47" s="522"/>
      <c r="R47" s="174" t="b">
        <f>IF(G49&lt;&gt;0,1)</f>
        <v>0</v>
      </c>
      <c r="T47" s="393" t="b">
        <f t="shared" si="0"/>
        <v>1</v>
      </c>
    </row>
    <row r="48" spans="1:20" ht="124.5" customHeight="1" x14ac:dyDescent="0.25">
      <c r="A48" s="171">
        <f>'Collection Worksheet'!A55</f>
        <v>22</v>
      </c>
      <c r="B48" s="182" t="str">
        <f>'Collection Worksheet'!C55</f>
        <v>General Fund-Rev, Exp. Change in Fund Balance</v>
      </c>
      <c r="C48" s="169" t="str">
        <f>'Collection Worksheet'!D55</f>
        <v xml:space="preserve">All other items on this statement that were not included in total revenues, total expenditures, transfers in or out, or proceeds from long-term debt above.  </v>
      </c>
      <c r="D48" s="159"/>
      <c r="E48" s="158">
        <f>'Collection Worksheet'!F55</f>
        <v>0</v>
      </c>
      <c r="F48" s="158"/>
      <c r="G48" s="210"/>
      <c r="H48" s="155">
        <f>'Collection Worksheet'!I55</f>
        <v>0</v>
      </c>
      <c r="I48" s="149"/>
      <c r="J48" s="249">
        <v>22</v>
      </c>
      <c r="K48" s="318" t="s">
        <v>151</v>
      </c>
      <c r="L48" s="325">
        <f t="shared" si="4"/>
        <v>0</v>
      </c>
      <c r="O48" s="522"/>
      <c r="P48" s="140"/>
      <c r="T48" s="393" t="b">
        <f t="shared" si="0"/>
        <v>1</v>
      </c>
    </row>
    <row r="49" spans="1:20" ht="81" customHeight="1" x14ac:dyDescent="0.25">
      <c r="A49" s="171">
        <f>'Collection Worksheet'!A56</f>
        <v>23</v>
      </c>
      <c r="B49" s="182" t="str">
        <f>'Collection Worksheet'!C56</f>
        <v>General Fund-Rev, Exp. Change in Fund Balance</v>
      </c>
      <c r="C49" s="169" t="str">
        <f>'Collection Worksheet'!D56</f>
        <v>Change in fund balance - (Increase in Fund balance is recorded as a positive and a decrease in fund balance is recorded as a negative)</v>
      </c>
      <c r="D49" s="159"/>
      <c r="E49" s="158">
        <f>'Collection Worksheet'!F56</f>
        <v>0</v>
      </c>
      <c r="F49" s="158">
        <f>IF(+L41-L42+L43-L44+L45+L46-L47+L48-L49=0,,"Error:Total revenues less toal Expenditures do not equal change in fund balance")</f>
        <v>0</v>
      </c>
      <c r="G49" s="300">
        <f>+L41-L42+L43-L44+L45+L46-L47+L48-L49</f>
        <v>0</v>
      </c>
      <c r="H49" s="155">
        <f>'Collection Worksheet'!I56</f>
        <v>0</v>
      </c>
      <c r="I49" s="149"/>
      <c r="J49" s="249">
        <v>23</v>
      </c>
      <c r="K49" s="318" t="s">
        <v>154</v>
      </c>
      <c r="L49" s="325">
        <f t="shared" si="4"/>
        <v>0</v>
      </c>
      <c r="O49" s="522"/>
      <c r="R49" s="296" t="b">
        <f>IF(G49&lt;&gt;0,1)</f>
        <v>0</v>
      </c>
      <c r="T49" s="393" t="b">
        <f t="shared" si="0"/>
        <v>1</v>
      </c>
    </row>
    <row r="50" spans="1:20" ht="107.25" customHeight="1" x14ac:dyDescent="0.25">
      <c r="A50" s="171">
        <f>'Collection Worksheet'!A57</f>
        <v>507</v>
      </c>
      <c r="B50" s="182" t="str">
        <f>'Collection Worksheet'!C57</f>
        <v>General Fund-Rev, Exp. Change in Fund Balance</v>
      </c>
      <c r="C50" s="169" t="str">
        <f>'Collection Worksheet'!D57</f>
        <v>Any adjustment to beginning fund balance including rounding, prior period adjustments and restatements.   (Amounts that increase fund balance are recorded as positive and amounts that decrease fund balance are recorded as negative)</v>
      </c>
      <c r="D50" s="159"/>
      <c r="E50" s="158">
        <f>'Collection Worksheet'!F57</f>
        <v>0</v>
      </c>
      <c r="F50" s="158" t="e">
        <f>IF(+L39-L49-L50=P37,,"Error: Beginning Fund Bal does not equal our records Accts 9-23-507= prior year 9")</f>
        <v>#N/A</v>
      </c>
      <c r="G50" s="300" t="e">
        <f>L39-L49-L50-P37</f>
        <v>#N/A</v>
      </c>
      <c r="H50" s="155">
        <f>'Collection Worksheet'!I57</f>
        <v>0</v>
      </c>
      <c r="I50" s="149"/>
      <c r="J50" s="249">
        <v>507</v>
      </c>
      <c r="K50" s="318" t="s">
        <v>155</v>
      </c>
      <c r="L50" s="325">
        <f t="shared" si="4"/>
        <v>0</v>
      </c>
      <c r="O50" s="522"/>
      <c r="R50" s="296" t="e">
        <f>IF(G50&lt;&gt;0,1)</f>
        <v>#N/A</v>
      </c>
      <c r="T50" s="393" t="b">
        <f t="shared" si="0"/>
        <v>1</v>
      </c>
    </row>
    <row r="51" spans="1:20" s="170" customFormat="1" ht="78" customHeight="1" x14ac:dyDescent="0.25">
      <c r="A51" s="171">
        <f>'Collection Worksheet'!A61</f>
        <v>596</v>
      </c>
      <c r="B51" s="184" t="str">
        <f>'Collection Worksheet'!B61</f>
        <v>Water Sewer Memo</v>
      </c>
      <c r="C51" s="168" t="str">
        <f>'Collection Worksheet'!D61</f>
        <v>Indicate if your water/sewer system:
50 - Became Operational
51 - Ceased Operations
52 - No Change</v>
      </c>
      <c r="D51" s="159"/>
      <c r="E51" s="158">
        <f>'Collection Worksheet'!F61</f>
        <v>0</v>
      </c>
      <c r="F51" s="158"/>
      <c r="G51" s="214"/>
      <c r="H51" s="155"/>
      <c r="I51" s="149"/>
      <c r="J51" s="249">
        <v>596</v>
      </c>
      <c r="K51" s="168" t="s">
        <v>459</v>
      </c>
      <c r="L51" s="325">
        <f t="shared" si="4"/>
        <v>0</v>
      </c>
      <c r="O51" s="522"/>
      <c r="R51" s="174"/>
      <c r="T51" s="393" t="b">
        <f t="shared" si="0"/>
        <v>1</v>
      </c>
    </row>
    <row r="52" spans="1:20" s="170" customFormat="1" ht="60" x14ac:dyDescent="0.25">
      <c r="A52" s="171">
        <f>'Collection Worksheet'!A62</f>
        <v>13</v>
      </c>
      <c r="B52" s="182" t="str">
        <f>'Collection Worksheet'!C62</f>
        <v>Net Position</v>
      </c>
      <c r="C52" s="169" t="str">
        <f>'Collection Worksheet'!D62</f>
        <v>Comb-Proprietary Funds-Current Assets 
Exclude: any restricted assets
                  deferred outflows.</v>
      </c>
      <c r="D52" s="159"/>
      <c r="E52" s="158">
        <f>'Collection Worksheet'!F62</f>
        <v>0</v>
      </c>
      <c r="F52" s="158">
        <f>IF(L52&lt;0,"Error: Number is normally positive.",)</f>
        <v>0</v>
      </c>
      <c r="G52" s="158">
        <f>'Collection Worksheet'!G62</f>
        <v>0</v>
      </c>
      <c r="H52" s="155">
        <f>'Collection Worksheet'!I62</f>
        <v>0</v>
      </c>
      <c r="I52" s="149"/>
      <c r="J52" s="249">
        <v>13</v>
      </c>
      <c r="K52" s="318" t="s">
        <v>303</v>
      </c>
      <c r="L52" s="325">
        <f t="shared" si="4"/>
        <v>0</v>
      </c>
      <c r="O52" s="522"/>
      <c r="R52" s="174"/>
      <c r="T52" s="393" t="b">
        <f t="shared" si="0"/>
        <v>1</v>
      </c>
    </row>
    <row r="53" spans="1:20" ht="209.25" customHeight="1" x14ac:dyDescent="0.25">
      <c r="A53" s="171">
        <f>'Collection Worksheet'!A63</f>
        <v>14</v>
      </c>
      <c r="B53" s="182" t="str">
        <f>'Collection Worksheet'!C63</f>
        <v>Net Position</v>
      </c>
      <c r="C53" s="169" t="str">
        <f>'Collection Worksheet'!D63</f>
        <v>Combined Totals of all Proprietary Funds - Total Current Liabilities  
Include:  Current liabilities and current portion of long-term debt 
Exclude:   Bond anticipation notes
                   Compensated Absences
                   Pension liabilities
                   Liabilities payable from restricted assets
                   Other post employment liabilities (OPEB)
                   Deferred inflows</v>
      </c>
      <c r="D53" s="159"/>
      <c r="E53" s="158">
        <f>'Collection Worksheet'!F63</f>
        <v>0</v>
      </c>
      <c r="F53" s="158">
        <f>IF(L53&lt;0,"Error: Number is normally positive.",)</f>
        <v>0</v>
      </c>
      <c r="G53" s="210"/>
      <c r="H53" s="155">
        <f>'Collection Worksheet'!I63</f>
        <v>0</v>
      </c>
      <c r="I53" s="149"/>
      <c r="J53" s="249">
        <v>14</v>
      </c>
      <c r="K53" s="318" t="s">
        <v>197</v>
      </c>
      <c r="L53" s="325">
        <f t="shared" si="4"/>
        <v>0</v>
      </c>
      <c r="O53" s="522"/>
      <c r="T53" s="393" t="b">
        <f t="shared" si="0"/>
        <v>1</v>
      </c>
    </row>
    <row r="54" spans="1:20" ht="46.15" customHeight="1" x14ac:dyDescent="0.25">
      <c r="A54" s="171">
        <f>'Collection Worksheet'!A64</f>
        <v>32</v>
      </c>
      <c r="B54" s="182" t="str">
        <f>'Collection Worksheet'!C64</f>
        <v>Revenue, Expenses, Changes in Net Position</v>
      </c>
      <c r="C54" s="250" t="str">
        <f>'Collection Worksheet'!D64</f>
        <v>Combined Totals of all proprietary Funds - Depreciation &amp; Amortization Expense</v>
      </c>
      <c r="D54" s="159"/>
      <c r="E54" s="158">
        <f>'Collection Worksheet'!F64</f>
        <v>0</v>
      </c>
      <c r="F54" s="158"/>
      <c r="G54" s="210"/>
      <c r="H54" s="155"/>
      <c r="I54" s="149"/>
      <c r="J54" s="249">
        <v>32</v>
      </c>
      <c r="K54" s="318" t="s">
        <v>297</v>
      </c>
      <c r="L54" s="325">
        <f t="shared" si="4"/>
        <v>0</v>
      </c>
      <c r="O54" s="522"/>
      <c r="R54" s="158">
        <f>IF((+L52+L53+L55)&lt;=L56,,"")</f>
        <v>0</v>
      </c>
      <c r="T54" s="393" t="b">
        <f t="shared" si="0"/>
        <v>1</v>
      </c>
    </row>
    <row r="55" spans="1:20" ht="96" customHeight="1" x14ac:dyDescent="0.25">
      <c r="A55" s="171">
        <f>'Collection Worksheet'!A65</f>
        <v>31</v>
      </c>
      <c r="B55" s="182" t="str">
        <f>'Collection Worksheet'!C65</f>
        <v>Revenue, Expenses, Changes in Net Position</v>
      </c>
      <c r="C55" s="169" t="str">
        <f>'Collection Worksheet'!D65</f>
        <v>Combined Totals of all Proprietary Funds - Change in net position - (increase in net position is recorded as a positive and a decrease in net position is recorded as a negative)</v>
      </c>
      <c r="D55" s="159"/>
      <c r="E55" s="158">
        <f>'Collection Worksheet'!F65</f>
        <v>0</v>
      </c>
      <c r="F55" s="158"/>
      <c r="G55" s="210"/>
      <c r="H55" s="155">
        <f>'Collection Worksheet'!I65</f>
        <v>0</v>
      </c>
      <c r="I55" s="149"/>
      <c r="J55" s="249">
        <v>31</v>
      </c>
      <c r="K55" s="318" t="s">
        <v>304</v>
      </c>
      <c r="L55" s="325">
        <f t="shared" si="4"/>
        <v>0</v>
      </c>
      <c r="O55" s="522"/>
      <c r="R55" s="158">
        <f>IF(L56&lt;=L57,,"1")</f>
        <v>0</v>
      </c>
      <c r="T55" s="393" t="b">
        <f t="shared" si="0"/>
        <v>1</v>
      </c>
    </row>
    <row r="56" spans="1:20" s="66" customFormat="1" ht="33.6" customHeight="1" x14ac:dyDescent="0.25">
      <c r="A56" s="171" t="str">
        <f>'Collection Worksheet'!A66</f>
        <v>193</v>
      </c>
      <c r="B56" s="182" t="str">
        <f>'Collection Worksheet'!C66</f>
        <v>Change in Cash Flow Statement</v>
      </c>
      <c r="C56" s="169" t="str">
        <f>'Collection Worksheet'!D66</f>
        <v>Combined Totals of all Proprietary Funds - Capital Contributions</v>
      </c>
      <c r="D56" s="159"/>
      <c r="E56" s="158">
        <f>'Collection Worksheet'!F66</f>
        <v>0</v>
      </c>
      <c r="F56" s="158"/>
      <c r="G56" s="210"/>
      <c r="H56" s="155">
        <f>'Collection Worksheet'!I66</f>
        <v>0</v>
      </c>
      <c r="I56" s="149"/>
      <c r="J56" s="249">
        <v>193</v>
      </c>
      <c r="K56" s="318" t="s">
        <v>234</v>
      </c>
      <c r="L56" s="325">
        <f t="shared" si="4"/>
        <v>0</v>
      </c>
      <c r="O56" s="522"/>
      <c r="R56" s="174"/>
      <c r="T56" s="393" t="b">
        <f t="shared" si="0"/>
        <v>1</v>
      </c>
    </row>
    <row r="57" spans="1:20" ht="36.6" customHeight="1" x14ac:dyDescent="0.25">
      <c r="A57" s="171" t="str">
        <f>'Collection Worksheet'!A67</f>
        <v>33</v>
      </c>
      <c r="B57" s="182" t="str">
        <f>'Collection Worksheet'!C67</f>
        <v>Change in Cash Flow Statement</v>
      </c>
      <c r="C57" s="169" t="str">
        <f>'Collection Worksheet'!D67</f>
        <v>Combined Totals of all Proprietary Funds - Cash Flow from Operating</v>
      </c>
      <c r="D57" s="159"/>
      <c r="E57" s="158">
        <f>'Collection Worksheet'!F67</f>
        <v>0</v>
      </c>
      <c r="F57" s="158"/>
      <c r="G57" s="210"/>
      <c r="H57" s="155">
        <f>'Collection Worksheet'!I67</f>
        <v>0</v>
      </c>
      <c r="I57" s="149"/>
      <c r="J57" s="249">
        <v>33</v>
      </c>
      <c r="K57" s="318" t="s">
        <v>200</v>
      </c>
      <c r="L57" s="325">
        <f t="shared" si="4"/>
        <v>0</v>
      </c>
      <c r="O57" s="522"/>
      <c r="T57" s="393" t="b">
        <f t="shared" si="0"/>
        <v>1</v>
      </c>
    </row>
    <row r="58" spans="1:20" s="66" customFormat="1" ht="69" customHeight="1" x14ac:dyDescent="0.25">
      <c r="A58" s="171">
        <f>'Collection Worksheet'!A69</f>
        <v>512</v>
      </c>
      <c r="B58" s="182" t="str">
        <f>'Collection Worksheet'!C69</f>
        <v>Fiduciary Statements</v>
      </c>
      <c r="C58" s="169" t="str">
        <f>'Collection Worksheet'!D69</f>
        <v>Cash and investments.  
Include:  unrestricted and restricted.  
                 cash and investments held by a third party</v>
      </c>
      <c r="D58" s="159"/>
      <c r="E58" s="158">
        <f>'Collection Worksheet'!F69</f>
        <v>0</v>
      </c>
      <c r="F58" s="158">
        <f>IF(L58&lt;0,"Error: Number is normally positive.",)</f>
        <v>0</v>
      </c>
      <c r="G58" s="210"/>
      <c r="H58" s="155">
        <f>'Collection Worksheet'!I69</f>
        <v>0</v>
      </c>
      <c r="I58" s="149"/>
      <c r="J58" s="249">
        <v>512</v>
      </c>
      <c r="K58" s="318" t="s">
        <v>158</v>
      </c>
      <c r="L58" s="324">
        <f t="shared" ref="L58:L81" si="6">IF(D58="",E58,D58)</f>
        <v>0</v>
      </c>
      <c r="M58" s="58"/>
      <c r="O58" s="522"/>
      <c r="R58" s="174"/>
      <c r="T58" s="393" t="b">
        <f t="shared" si="0"/>
        <v>1</v>
      </c>
    </row>
    <row r="59" spans="1:20" s="66" customFormat="1" ht="103.5" customHeight="1" x14ac:dyDescent="0.25">
      <c r="A59" s="171">
        <f>'Collection Worksheet'!A71</f>
        <v>535</v>
      </c>
      <c r="B59" s="182" t="str">
        <f>'Collection Worksheet'!C71</f>
        <v>Cash and Investment Note</v>
      </c>
      <c r="C59" s="190" t="str">
        <f>'Collection Worksheet'!D71</f>
        <v>Cash and Investment - Please list the book value of any unspent debt proceeds (bonds, installment, etc.) in any funds as of June 30.  This information may be on the face of your statements or in the notes</v>
      </c>
      <c r="D59" s="159"/>
      <c r="E59" s="158">
        <f>'Collection Worksheet'!F71</f>
        <v>0</v>
      </c>
      <c r="F59" s="157" t="str">
        <f>IF(L59&gt;1,,"Reminder: Please make sure you have entered all cash and investments from bond proceeds, if applicable")</f>
        <v>Reminder: Please make sure you have entered all cash and investments from bond proceeds, if applicable</v>
      </c>
      <c r="G59" s="210"/>
      <c r="H59" s="155">
        <f>'Collection Worksheet'!I71</f>
        <v>0</v>
      </c>
      <c r="I59" s="149"/>
      <c r="J59" s="249">
        <v>535</v>
      </c>
      <c r="K59" s="196" t="s">
        <v>159</v>
      </c>
      <c r="L59" s="324">
        <f t="shared" si="6"/>
        <v>0</v>
      </c>
      <c r="M59" s="58"/>
      <c r="O59" s="522"/>
      <c r="R59" s="174"/>
      <c r="T59" s="393" t="b">
        <f t="shared" si="0"/>
        <v>1</v>
      </c>
    </row>
    <row r="60" spans="1:20" s="393" customFormat="1" ht="103.5" customHeight="1" x14ac:dyDescent="0.25">
      <c r="A60" s="401">
        <f>'Collection Worksheet'!A73</f>
        <v>622</v>
      </c>
      <c r="B60" s="386" t="str">
        <f>'Collection Worksheet'!C73</f>
        <v>FS., Pension note or RSI</v>
      </c>
      <c r="C60" s="387" t="str">
        <f>'Collection Worksheet'!D73</f>
        <v xml:space="preserve">Unit's Share of Net Pension Liability ($s)
- unit of government is a participating employer in the State's TSERS (Teachers' and State Employees' Retirement System) or the LGERS (Local Governmental Employees' Retirement System).  </v>
      </c>
      <c r="D60" s="379"/>
      <c r="E60" s="392">
        <f>'Collection Worksheet'!F73</f>
        <v>0</v>
      </c>
      <c r="F60" s="523"/>
      <c r="G60" s="389"/>
      <c r="H60" s="359"/>
      <c r="I60" s="375"/>
      <c r="J60" s="352">
        <v>622</v>
      </c>
      <c r="K60" s="516" t="s">
        <v>529</v>
      </c>
      <c r="L60" s="385">
        <f t="shared" si="6"/>
        <v>0</v>
      </c>
      <c r="M60" s="374"/>
      <c r="O60" s="522"/>
      <c r="R60" s="381"/>
      <c r="T60" s="393" t="b">
        <f t="shared" si="0"/>
        <v>1</v>
      </c>
    </row>
    <row r="61" spans="1:20" s="393" customFormat="1" ht="246" customHeight="1" x14ac:dyDescent="0.25">
      <c r="A61" s="171">
        <f>'Collection Worksheet'!A75</f>
        <v>577</v>
      </c>
      <c r="B61" s="182" t="str">
        <f>'Collection Worksheet'!C75</f>
        <v>Pension Notes</v>
      </c>
      <c r="C61" s="250" t="str">
        <f>'Collection Worksheet'!D75</f>
        <v xml:space="preserve">Does your unit sponsor a defined benefit retirement plan other than the four State or Local Government Retirement Plans administered by the State of North Carolina: LGERS, TSERS, Firefighters' and Rescue Squad Workers' and the Registers of Deeds' Supplemental Pension?  Answer Yes if you do have a defined benefit retirement plan other than those mentioned above and provide the name of the plan , a brief description of the benefit and the population group that received the benefit in column G.
</v>
      </c>
      <c r="D61" s="202"/>
      <c r="E61" s="192">
        <f>'Collection Worksheet'!F75</f>
        <v>0</v>
      </c>
      <c r="F61" s="192">
        <f>'Collection Worksheet'!G75</f>
        <v>0</v>
      </c>
      <c r="G61" s="210"/>
      <c r="H61" s="155" t="e">
        <f>'Collection Worksheet'!#REF!</f>
        <v>#REF!</v>
      </c>
      <c r="I61" s="149"/>
      <c r="J61" s="249">
        <v>577</v>
      </c>
      <c r="K61" s="380" t="s">
        <v>464</v>
      </c>
      <c r="L61" s="325" t="str">
        <f>IF(E61="Yes",1,IF(E61="No",2,""))</f>
        <v/>
      </c>
      <c r="M61" s="374"/>
      <c r="O61" s="522"/>
      <c r="R61" s="381"/>
    </row>
    <row r="62" spans="1:20" s="373" customFormat="1" ht="103.5" customHeight="1" x14ac:dyDescent="0.25">
      <c r="A62" s="197">
        <f>'Collection Worksheet'!A77</f>
        <v>598</v>
      </c>
      <c r="B62" s="182" t="str">
        <f>'Collection Worksheet'!C77</f>
        <v>LEO Note</v>
      </c>
      <c r="C62" s="380" t="str">
        <f>'Collection Worksheet'!D77</f>
        <v>Amount the unit paid out in benefits under LEO special separation allowance to retired law enforcement officers this fiscal year if you report under GASB 68 or GASB 73.</v>
      </c>
      <c r="D62" s="379"/>
      <c r="E62" s="378">
        <f>'Collection Worksheet'!F77</f>
        <v>0</v>
      </c>
      <c r="F62" s="378">
        <f>IF(L62&lt;0,"Error: Enter as a positive.",)</f>
        <v>0</v>
      </c>
      <c r="G62" s="382"/>
      <c r="H62" s="376"/>
      <c r="I62" s="375"/>
      <c r="J62" s="407" t="s">
        <v>476</v>
      </c>
      <c r="K62" s="408" t="s">
        <v>274</v>
      </c>
      <c r="L62" s="325">
        <f t="shared" si="6"/>
        <v>0</v>
      </c>
      <c r="M62" s="374"/>
      <c r="O62" s="522"/>
      <c r="R62" s="381"/>
      <c r="T62" s="393" t="b">
        <f t="shared" si="0"/>
        <v>1</v>
      </c>
    </row>
    <row r="63" spans="1:20" s="170" customFormat="1" ht="78.75" customHeight="1" x14ac:dyDescent="0.25">
      <c r="A63" s="197">
        <f>'Collection Worksheet'!A78</f>
        <v>599</v>
      </c>
      <c r="B63" s="182" t="str">
        <f>'Collection Worksheet'!C78</f>
        <v>LEO Note</v>
      </c>
      <c r="C63" s="380" t="str">
        <f>'Collection Worksheet'!D78</f>
        <v>The total LEO pension liability if you report under GASB 68 or GASB 73.</v>
      </c>
      <c r="D63" s="159"/>
      <c r="E63" s="158">
        <f>'Collection Worksheet'!F78</f>
        <v>0</v>
      </c>
      <c r="F63" s="378">
        <f>IF(L63&lt;0,"Error: Enter as a positive.",)</f>
        <v>0</v>
      </c>
      <c r="G63" s="210"/>
      <c r="H63" s="155">
        <f>'Collection Worksheet'!I77</f>
        <v>0</v>
      </c>
      <c r="I63" s="149"/>
      <c r="J63" s="249">
        <v>599</v>
      </c>
      <c r="K63" s="409" t="s">
        <v>272</v>
      </c>
      <c r="L63" s="325">
        <f t="shared" si="6"/>
        <v>0</v>
      </c>
      <c r="M63" s="58"/>
      <c r="O63" s="522"/>
      <c r="R63" s="174"/>
      <c r="T63" s="393" t="b">
        <f t="shared" si="0"/>
        <v>1</v>
      </c>
    </row>
    <row r="64" spans="1:20" ht="79.5" customHeight="1" x14ac:dyDescent="0.25">
      <c r="A64" s="197">
        <f>'Collection Worksheet'!A79</f>
        <v>602</v>
      </c>
      <c r="B64" s="182" t="str">
        <f>'Collection Worksheet'!C79</f>
        <v>LEO Note</v>
      </c>
      <c r="C64" s="380" t="str">
        <f>'Collection Worksheet'!D79</f>
        <v>If you have LEO pension assets and are reporting under GASB 68 please enter "Plan Fiduciary Net Position" which can be found on your RSI schedules.</v>
      </c>
      <c r="D64" s="159"/>
      <c r="E64" s="378">
        <f>'Collection Worksheet'!F79</f>
        <v>0</v>
      </c>
      <c r="F64" s="158">
        <f>IF(L64&lt;0,"Note: Number is normally positive.",)</f>
        <v>0</v>
      </c>
      <c r="G64" s="210"/>
      <c r="H64" s="155">
        <f>'Collection Worksheet'!I77</f>
        <v>0</v>
      </c>
      <c r="I64" s="149"/>
      <c r="J64" s="249">
        <v>602</v>
      </c>
      <c r="K64" s="409" t="s">
        <v>276</v>
      </c>
      <c r="L64" s="325">
        <f t="shared" si="6"/>
        <v>0</v>
      </c>
      <c r="M64" s="58"/>
      <c r="O64" s="522"/>
      <c r="T64" s="393" t="b">
        <f t="shared" si="0"/>
        <v>1</v>
      </c>
    </row>
    <row r="65" spans="1:20" s="4" customFormat="1" ht="125.25" customHeight="1" x14ac:dyDescent="0.25">
      <c r="A65" s="197">
        <f>'Collection Worksheet'!A80</f>
        <v>619</v>
      </c>
      <c r="B65" s="182" t="str">
        <f>'Collection Worksheet'!C80</f>
        <v>LEO
RSI</v>
      </c>
      <c r="C65" s="380" t="str">
        <f>'Collection Worksheet'!D80</f>
        <v>LEOSSA – What is the plan’s fiduciary net position as a percentage of the total pension liability?  Please enter as percentage value; for example, 83.5% should be entered as 83.5.  If assets have not been set aside in a trust, please enter 0.0</v>
      </c>
      <c r="D65" s="388"/>
      <c r="E65" s="400">
        <f>'Collection Worksheet'!F80</f>
        <v>0</v>
      </c>
      <c r="F65" s="378" t="str">
        <f>IF(H65=L65,"","Column L does not equal Column H")</f>
        <v/>
      </c>
      <c r="G65" s="382"/>
      <c r="H65" s="515">
        <f>ROUND(IFERROR((L64/L63)*100,0),1)</f>
        <v>0</v>
      </c>
      <c r="I65" s="149"/>
      <c r="J65" s="197">
        <v>619</v>
      </c>
      <c r="K65" s="513" t="s">
        <v>510</v>
      </c>
      <c r="L65" s="511">
        <f t="shared" si="6"/>
        <v>0</v>
      </c>
      <c r="M65" s="57"/>
      <c r="O65" s="522"/>
      <c r="R65" s="358" t="str">
        <f>IF(H65=L65,"",1)</f>
        <v/>
      </c>
      <c r="T65" s="393" t="b">
        <f t="shared" si="0"/>
        <v>1</v>
      </c>
    </row>
    <row r="66" spans="1:20" ht="162.75" customHeight="1" x14ac:dyDescent="0.25">
      <c r="A66" s="197">
        <f>'Collection Worksheet'!A82</f>
        <v>547</v>
      </c>
      <c r="B66" s="165" t="str">
        <f>'Collection Worksheet'!C82</f>
        <v>OPEB Note</v>
      </c>
      <c r="C66" s="165" t="str">
        <f>'Collection Worksheet'!D82</f>
        <v>Select 1,2,3 or 4:
1-Unit has an OPEB benefit that allows qualified retirees to received health care if the retiree pays the same premium rate as an active employee
2-The unit has no OPEB benefits
3- The unit pays some portion of the qualified retiree's health care premium
4-The unit's qualified retiree's receive health care under the state health care plan</v>
      </c>
      <c r="D66" s="159"/>
      <c r="E66" s="378">
        <f>'Collection Worksheet'!F82</f>
        <v>0</v>
      </c>
      <c r="F66" s="378" t="str">
        <f>IF(L66&lt;1,"Please answer this question","")</f>
        <v>Please answer this question</v>
      </c>
      <c r="G66" s="382"/>
      <c r="H66" s="376">
        <f>'Collection Worksheet'!I82</f>
        <v>0</v>
      </c>
      <c r="I66" s="149"/>
      <c r="J66" s="249">
        <v>547</v>
      </c>
      <c r="K66" s="327" t="s">
        <v>275</v>
      </c>
      <c r="L66" s="325">
        <f t="shared" si="6"/>
        <v>0</v>
      </c>
      <c r="O66" s="522"/>
      <c r="R66" s="381"/>
      <c r="T66" s="393" t="b">
        <f t="shared" si="0"/>
        <v>1</v>
      </c>
    </row>
    <row r="67" spans="1:20" ht="71.25" customHeight="1" x14ac:dyDescent="0.25">
      <c r="A67" s="197">
        <f>'Collection Worksheet'!A83</f>
        <v>607</v>
      </c>
      <c r="B67" s="165" t="str">
        <f>'Collection Worksheet'!C83</f>
        <v>OPEB
 Note or RSI</v>
      </c>
      <c r="C67" s="165" t="str">
        <f>'Collection Worksheet'!D83</f>
        <v>Health benefits - total OPEB liability
If you do not provide benefit, please enter 0</v>
      </c>
      <c r="D67" s="159"/>
      <c r="E67" s="378">
        <f>'Collection Worksheet'!F83</f>
        <v>0</v>
      </c>
      <c r="F67" s="378">
        <f>IF(L67&lt;0,"Error: Enter as a positive.",)</f>
        <v>0</v>
      </c>
      <c r="G67" s="382"/>
      <c r="H67" s="376">
        <f>'Collection Worksheet'!I83</f>
        <v>0</v>
      </c>
      <c r="I67" s="148"/>
      <c r="J67" s="197">
        <v>607</v>
      </c>
      <c r="K67" s="165" t="s">
        <v>483</v>
      </c>
      <c r="L67" s="325">
        <f t="shared" si="6"/>
        <v>0</v>
      </c>
      <c r="O67" s="522"/>
      <c r="R67" s="357"/>
      <c r="T67" s="393" t="b">
        <f t="shared" si="0"/>
        <v>1</v>
      </c>
    </row>
    <row r="68" spans="1:20" ht="64.5" customHeight="1" x14ac:dyDescent="0.25">
      <c r="A68" s="197">
        <f>'Collection Worksheet'!A84</f>
        <v>608</v>
      </c>
      <c r="B68" s="165" t="str">
        <f>'Collection Worksheet'!C84</f>
        <v>OPEB
 Note or RSI</v>
      </c>
      <c r="C68" s="165" t="str">
        <f>'Collection Worksheet'!D84</f>
        <v>Health benefits- OPEB plan fiduciary net position
If no fiduciary net position, enter 0</v>
      </c>
      <c r="D68" s="159"/>
      <c r="E68" s="378">
        <f>'Collection Worksheet'!F84</f>
        <v>0</v>
      </c>
      <c r="F68" s="378">
        <f>IF(L68&lt;0,"Note: Number is normally positive.",)</f>
        <v>0</v>
      </c>
      <c r="G68" s="382"/>
      <c r="H68" s="376">
        <f>'Collection Worksheet'!I84</f>
        <v>0</v>
      </c>
      <c r="I68" s="149"/>
      <c r="J68" s="197">
        <v>608</v>
      </c>
      <c r="K68" s="165" t="s">
        <v>484</v>
      </c>
      <c r="L68" s="325">
        <f t="shared" si="6"/>
        <v>0</v>
      </c>
      <c r="O68" s="522"/>
      <c r="R68" s="381"/>
      <c r="T68" s="393" t="b">
        <f t="shared" si="0"/>
        <v>1</v>
      </c>
    </row>
    <row r="69" spans="1:20" ht="90" customHeight="1" x14ac:dyDescent="0.25">
      <c r="A69" s="197">
        <f>'Collection Worksheet'!A85</f>
        <v>609</v>
      </c>
      <c r="B69" s="165" t="str">
        <f>'Collection Worksheet'!C85</f>
        <v>OPEB
RSI</v>
      </c>
      <c r="C69" s="165" t="str">
        <f>'Collection Worksheet'!D85</f>
        <v>Health benefits - What is the plan’s fiduciary net position as a percentage of the total OPEB liability?  Please enter as percentage value; for example, 83.5% should be entered as 83.5.  If assets have not been set aside in a trust, please enter 0.0</v>
      </c>
      <c r="D69" s="388"/>
      <c r="E69" s="400">
        <f>'Collection Worksheet'!F85</f>
        <v>0</v>
      </c>
      <c r="F69" s="378" t="str">
        <f>IF(H69=L69,"","Column L does not equal Column H")</f>
        <v/>
      </c>
      <c r="G69" s="382"/>
      <c r="H69" s="515">
        <f>ROUND(IFERROR((L68/L67)*100,0),1)</f>
        <v>0</v>
      </c>
      <c r="I69" s="149"/>
      <c r="J69" s="197">
        <v>609</v>
      </c>
      <c r="K69" s="165" t="s">
        <v>505</v>
      </c>
      <c r="L69" s="511">
        <f t="shared" si="6"/>
        <v>0</v>
      </c>
      <c r="O69" s="522"/>
      <c r="R69" s="358" t="str">
        <f>IF(H69=L69,"",1)</f>
        <v/>
      </c>
      <c r="T69" s="393" t="b">
        <f t="shared" si="0"/>
        <v>1</v>
      </c>
    </row>
    <row r="70" spans="1:20" ht="69.75" customHeight="1" x14ac:dyDescent="0.25">
      <c r="A70" s="197">
        <f>'Collection Worksheet'!A86</f>
        <v>610</v>
      </c>
      <c r="B70" s="165" t="str">
        <f>'Collection Worksheet'!C86</f>
        <v>OPEB
 Note or RSI</v>
      </c>
      <c r="C70" s="165" t="str">
        <f>'Collection Worksheet'!D86</f>
        <v>Vision benefits - total OPEB liability</v>
      </c>
      <c r="D70" s="379"/>
      <c r="E70" s="378">
        <f>'Collection Worksheet'!F86</f>
        <v>0</v>
      </c>
      <c r="F70" s="378">
        <f>IF(L70&lt;0,"Error: Enter as a positive.",)</f>
        <v>0</v>
      </c>
      <c r="G70" s="382"/>
      <c r="H70" s="376">
        <f>'Collection Worksheet'!I86</f>
        <v>0</v>
      </c>
      <c r="I70" s="149"/>
      <c r="J70" s="197">
        <v>610</v>
      </c>
      <c r="K70" s="165" t="s">
        <v>487</v>
      </c>
      <c r="L70" s="325">
        <f t="shared" si="6"/>
        <v>0</v>
      </c>
      <c r="O70" s="522"/>
      <c r="R70" s="381"/>
      <c r="T70" s="393" t="b">
        <f t="shared" si="0"/>
        <v>1</v>
      </c>
    </row>
    <row r="71" spans="1:20" s="170" customFormat="1" ht="69.75" customHeight="1" x14ac:dyDescent="0.25">
      <c r="A71" s="197">
        <f>'Collection Worksheet'!A87</f>
        <v>611</v>
      </c>
      <c r="B71" s="165" t="str">
        <f>'Collection Worksheet'!C87</f>
        <v>OPEB
 Note or RSI</v>
      </c>
      <c r="C71" s="165" t="str">
        <f>'Collection Worksheet'!D87</f>
        <v>Vision benefits - OPEB plan fiduciary net position</v>
      </c>
      <c r="D71" s="379"/>
      <c r="E71" s="378">
        <f>'Collection Worksheet'!F87</f>
        <v>0</v>
      </c>
      <c r="F71" s="378">
        <f>IF(L71&lt;0,"Note: Number is normally positive.",)</f>
        <v>0</v>
      </c>
      <c r="G71" s="382"/>
      <c r="H71" s="376">
        <f>'Collection Worksheet'!I87</f>
        <v>0</v>
      </c>
      <c r="I71" s="149"/>
      <c r="J71" s="197">
        <v>611</v>
      </c>
      <c r="K71" s="165" t="s">
        <v>488</v>
      </c>
      <c r="L71" s="325">
        <f t="shared" si="6"/>
        <v>0</v>
      </c>
      <c r="O71" s="522"/>
      <c r="R71" s="381"/>
      <c r="T71" s="393" t="b">
        <f t="shared" si="0"/>
        <v>1</v>
      </c>
    </row>
    <row r="72" spans="1:20" ht="124.5" customHeight="1" x14ac:dyDescent="0.25">
      <c r="A72" s="197">
        <f>'Collection Worksheet'!A88</f>
        <v>612</v>
      </c>
      <c r="B72" s="165" t="str">
        <f>'Collection Worksheet'!C88</f>
        <v>OPEB
RSI</v>
      </c>
      <c r="C72" s="165" t="str">
        <f>'Collection Worksheet'!D88</f>
        <v>Vision benefits - What is the plan’s fiduciary net position as a percentage of the total OPEB liability?  Please enter as percentage value; for example, 83.5% should be entered as 83.5.  If assets have not been set aside in a trust, please enter 0.0</v>
      </c>
      <c r="D72" s="388"/>
      <c r="E72" s="192">
        <f>'Collection Worksheet'!F88</f>
        <v>0</v>
      </c>
      <c r="F72" s="378" t="str">
        <f>IF(H72=L72,"","Column L does not equal Column H")</f>
        <v/>
      </c>
      <c r="G72" s="382"/>
      <c r="H72" s="515">
        <f>ROUND(IFERROR((L71/L70)*100,0),1)</f>
        <v>0</v>
      </c>
      <c r="I72" s="149"/>
      <c r="J72" s="197">
        <v>612</v>
      </c>
      <c r="K72" s="165" t="s">
        <v>506</v>
      </c>
      <c r="L72" s="511">
        <f t="shared" si="6"/>
        <v>0</v>
      </c>
      <c r="O72" s="522"/>
      <c r="R72" s="358" t="str">
        <f>IF(H72=L72,"",1)</f>
        <v/>
      </c>
      <c r="T72" s="393" t="b">
        <f t="shared" ref="T72:T87" si="7">EXACT(A72,J72)</f>
        <v>1</v>
      </c>
    </row>
    <row r="73" spans="1:20" s="373" customFormat="1" ht="70.5" customHeight="1" x14ac:dyDescent="0.25">
      <c r="A73" s="197">
        <f>'Collection Worksheet'!A89</f>
        <v>613</v>
      </c>
      <c r="B73" s="165" t="str">
        <f>'Collection Worksheet'!C89</f>
        <v>OPEB
 Note or RSI</v>
      </c>
      <c r="C73" s="165" t="str">
        <f>'Collection Worksheet'!D89</f>
        <v>Dental benefits - total OPEB liability</v>
      </c>
      <c r="D73" s="379"/>
      <c r="E73" s="378">
        <f>'Collection Worksheet'!F89</f>
        <v>0</v>
      </c>
      <c r="F73" s="378">
        <f>IF(L73&lt;0,"Error: Enter as a positive.",)</f>
        <v>0</v>
      </c>
      <c r="G73" s="382"/>
      <c r="H73" s="376"/>
      <c r="I73" s="375"/>
      <c r="J73" s="197">
        <v>613</v>
      </c>
      <c r="K73" s="165" t="s">
        <v>490</v>
      </c>
      <c r="L73" s="325">
        <f t="shared" si="6"/>
        <v>0</v>
      </c>
      <c r="O73" s="522"/>
      <c r="R73" s="381"/>
      <c r="T73" s="393" t="b">
        <f t="shared" si="7"/>
        <v>1</v>
      </c>
    </row>
    <row r="74" spans="1:20" s="373" customFormat="1" ht="70.5" customHeight="1" x14ac:dyDescent="0.25">
      <c r="A74" s="197">
        <f>'Collection Worksheet'!A90</f>
        <v>614</v>
      </c>
      <c r="B74" s="165" t="str">
        <f>'Collection Worksheet'!C90</f>
        <v>OPEB
 Note or RSI</v>
      </c>
      <c r="C74" s="165" t="str">
        <f>'Collection Worksheet'!D90</f>
        <v>Dental benefits - OPEB plan fiduciary net position</v>
      </c>
      <c r="D74" s="379"/>
      <c r="E74" s="378">
        <f>'Collection Worksheet'!F90</f>
        <v>0</v>
      </c>
      <c r="F74" s="378">
        <f>IF(L74&lt;0,"Note: Number is normally positive.",)</f>
        <v>0</v>
      </c>
      <c r="G74" s="382"/>
      <c r="H74" s="376"/>
      <c r="I74" s="375"/>
      <c r="J74" s="197">
        <v>614</v>
      </c>
      <c r="K74" s="165" t="s">
        <v>491</v>
      </c>
      <c r="L74" s="325">
        <f t="shared" si="6"/>
        <v>0</v>
      </c>
      <c r="O74" s="522"/>
      <c r="R74" s="381"/>
      <c r="T74" s="393" t="b">
        <f t="shared" si="7"/>
        <v>1</v>
      </c>
    </row>
    <row r="75" spans="1:20" s="373" customFormat="1" ht="124.5" customHeight="1" x14ac:dyDescent="0.25">
      <c r="A75" s="197">
        <f>'Collection Worksheet'!A91</f>
        <v>615</v>
      </c>
      <c r="B75" s="165" t="str">
        <f>'Collection Worksheet'!C91</f>
        <v>OPEB
RSI</v>
      </c>
      <c r="C75" s="165" t="str">
        <f>'Collection Worksheet'!D91</f>
        <v>Dental benefits - What is the plan’s fiduciary net position as a percentage of the total OPEB liability?  Please enter as percentage value; for example, 83.5% should be entered as 83.5.  If assets have not been set aside in a trust, please enter 0.0</v>
      </c>
      <c r="D75" s="388"/>
      <c r="E75" s="192">
        <f>'Collection Worksheet'!F91</f>
        <v>0</v>
      </c>
      <c r="F75" s="378" t="str">
        <f>IF(H75=L75,"","Column L does not equal Column H")</f>
        <v/>
      </c>
      <c r="G75" s="382"/>
      <c r="H75" s="515">
        <f>ROUND(IFERROR((L74/L73)*100,0),1)</f>
        <v>0</v>
      </c>
      <c r="I75" s="375"/>
      <c r="J75" s="197">
        <v>615</v>
      </c>
      <c r="K75" s="165" t="s">
        <v>507</v>
      </c>
      <c r="L75" s="511">
        <f t="shared" si="6"/>
        <v>0</v>
      </c>
      <c r="O75" s="522"/>
      <c r="R75" s="358" t="str">
        <f>IF(H75=L75,"",1)</f>
        <v/>
      </c>
      <c r="T75" s="393" t="b">
        <f t="shared" si="7"/>
        <v>1</v>
      </c>
    </row>
    <row r="76" spans="1:20" s="373" customFormat="1" ht="70.5" customHeight="1" x14ac:dyDescent="0.25">
      <c r="A76" s="197">
        <f>'Collection Worksheet'!A92</f>
        <v>616</v>
      </c>
      <c r="B76" s="165" t="str">
        <f>'Collection Worksheet'!C92</f>
        <v>OPEB
 Note or RSI</v>
      </c>
      <c r="C76" s="165" t="str">
        <f>'Collection Worksheet'!D92</f>
        <v>Other benefits - total OPEB liability</v>
      </c>
      <c r="D76" s="379"/>
      <c r="E76" s="378">
        <f>'Collection Worksheet'!F92</f>
        <v>0</v>
      </c>
      <c r="F76" s="378">
        <f>IF(L76&lt;0,"Error: Enter as a positive.",)</f>
        <v>0</v>
      </c>
      <c r="G76" s="382"/>
      <c r="H76" s="376"/>
      <c r="I76" s="375"/>
      <c r="J76" s="197">
        <v>616</v>
      </c>
      <c r="K76" s="165" t="s">
        <v>493</v>
      </c>
      <c r="L76" s="325">
        <f t="shared" si="6"/>
        <v>0</v>
      </c>
      <c r="O76" s="522"/>
      <c r="R76" s="381"/>
      <c r="T76" s="393" t="b">
        <f t="shared" si="7"/>
        <v>1</v>
      </c>
    </row>
    <row r="77" spans="1:20" s="373" customFormat="1" ht="70.5" customHeight="1" x14ac:dyDescent="0.25">
      <c r="A77" s="197">
        <f>'Collection Worksheet'!A93</f>
        <v>617</v>
      </c>
      <c r="B77" s="165" t="str">
        <f>'Collection Worksheet'!C93</f>
        <v>OPEB
 Note or RSI</v>
      </c>
      <c r="C77" s="165" t="str">
        <f>'Collection Worksheet'!D93</f>
        <v>Other benefits - OPEB plan fiduciary net position</v>
      </c>
      <c r="D77" s="379"/>
      <c r="E77" s="378">
        <f>'Collection Worksheet'!F93</f>
        <v>0</v>
      </c>
      <c r="F77" s="378">
        <f>IF(L77&lt;0,"Note: Number is normally positive.",)</f>
        <v>0</v>
      </c>
      <c r="G77" s="382"/>
      <c r="H77" s="376"/>
      <c r="I77" s="375"/>
      <c r="J77" s="197">
        <v>617</v>
      </c>
      <c r="K77" s="165" t="s">
        <v>494</v>
      </c>
      <c r="L77" s="325">
        <f t="shared" si="6"/>
        <v>0</v>
      </c>
      <c r="O77" s="522"/>
      <c r="R77" s="381"/>
      <c r="T77" s="393" t="b">
        <f t="shared" si="7"/>
        <v>1</v>
      </c>
    </row>
    <row r="78" spans="1:20" s="373" customFormat="1" ht="126" customHeight="1" x14ac:dyDescent="0.25">
      <c r="A78" s="197">
        <f>'Collection Worksheet'!A94</f>
        <v>618</v>
      </c>
      <c r="B78" s="165" t="str">
        <f>'Collection Worksheet'!C94</f>
        <v>OPEB
RSI</v>
      </c>
      <c r="C78" s="165" t="str">
        <f>'Collection Worksheet'!D94</f>
        <v>Other benefits  - What is the plan’s fiduciary net position as a percentage of the total OPEB liability?  Please enter as percentage value; for example, 83.5% should be entered as 83.5.  If assets have not been set aside in a trust, please enter 0.0</v>
      </c>
      <c r="D78" s="388"/>
      <c r="E78" s="192">
        <f>'Collection Worksheet'!F94</f>
        <v>0</v>
      </c>
      <c r="F78" s="378" t="str">
        <f>IF(H78=L78,"","Column L does not equal Column H")</f>
        <v/>
      </c>
      <c r="G78" s="382"/>
      <c r="H78" s="515">
        <f>ROUND(IFERROR((L77/L76)*100,0),1)</f>
        <v>0</v>
      </c>
      <c r="I78" s="375"/>
      <c r="J78" s="197">
        <v>618</v>
      </c>
      <c r="K78" s="165" t="s">
        <v>508</v>
      </c>
      <c r="L78" s="511">
        <f t="shared" si="6"/>
        <v>0</v>
      </c>
      <c r="O78" s="522"/>
      <c r="R78" s="358" t="str">
        <f>IF(H78=L78,"",1)</f>
        <v/>
      </c>
      <c r="T78" s="393" t="b">
        <f t="shared" si="7"/>
        <v>1</v>
      </c>
    </row>
    <row r="79" spans="1:20" s="4" customFormat="1" ht="56.25" customHeight="1" x14ac:dyDescent="0.25">
      <c r="A79" s="156">
        <f>'Collection Worksheet'!A97</f>
        <v>6</v>
      </c>
      <c r="B79" s="183" t="str">
        <f>'Collection Worksheet'!C97</f>
        <v>Fund Balance Note</v>
      </c>
      <c r="C79" s="162" t="str">
        <f>'Collection Worksheet'!D97</f>
        <v>General Fund -  Total Encumbrances.  You will probably have to refer to the note disclosure where the amount of encumbrances is listed.</v>
      </c>
      <c r="D79" s="159"/>
      <c r="E79" s="147">
        <f>'Collection Worksheet'!F97</f>
        <v>0</v>
      </c>
      <c r="F79" s="147">
        <f>IF(L79&lt;0,"Error: Enter as a positive.",)</f>
        <v>0</v>
      </c>
      <c r="G79" s="211"/>
      <c r="H79" s="155">
        <f>'Collection Worksheet'!I97</f>
        <v>0</v>
      </c>
      <c r="I79" s="149"/>
      <c r="J79" s="152">
        <v>6</v>
      </c>
      <c r="K79" s="318" t="s">
        <v>169</v>
      </c>
      <c r="L79" s="326">
        <f t="shared" si="6"/>
        <v>0</v>
      </c>
      <c r="O79" s="522"/>
      <c r="R79" s="222"/>
      <c r="T79" s="393" t="b">
        <f t="shared" si="7"/>
        <v>1</v>
      </c>
    </row>
    <row r="80" spans="1:20" s="170" customFormat="1" ht="34.15" customHeight="1" x14ac:dyDescent="0.25">
      <c r="A80" s="171">
        <f>'Collection Worksheet'!A99</f>
        <v>334</v>
      </c>
      <c r="B80" s="182" t="str">
        <f>'Collection Worksheet'!C99</f>
        <v>Gov.-Capital Assets Schedule in the Notes</v>
      </c>
      <c r="C80" s="190" t="str">
        <f>'Collection Worksheet'!D99</f>
        <v>Gross value.  
Exclude non-depreciable.</v>
      </c>
      <c r="D80" s="159"/>
      <c r="E80" s="158">
        <f>'Collection Worksheet'!F99</f>
        <v>0</v>
      </c>
      <c r="F80" s="157"/>
      <c r="G80" s="210"/>
      <c r="H80" s="155">
        <f>'Collection Worksheet'!I99</f>
        <v>0</v>
      </c>
      <c r="I80" s="149"/>
      <c r="J80" s="249">
        <v>334</v>
      </c>
      <c r="K80" s="330" t="s">
        <v>176</v>
      </c>
      <c r="L80" s="325">
        <f t="shared" si="6"/>
        <v>0</v>
      </c>
      <c r="O80" s="522"/>
      <c r="R80" s="174"/>
      <c r="T80" s="393" t="b">
        <f t="shared" si="7"/>
        <v>1</v>
      </c>
    </row>
    <row r="81" spans="1:20" ht="48" customHeight="1" x14ac:dyDescent="0.25">
      <c r="A81" s="171">
        <f>'Collection Worksheet'!A100</f>
        <v>373</v>
      </c>
      <c r="B81" s="182" t="str">
        <f>'Collection Worksheet'!C100</f>
        <v>Gov.-Capital Assets Schedule in the Notes</v>
      </c>
      <c r="C81" s="190" t="str">
        <f>'Collection Worksheet'!D100</f>
        <v>Accumulated depreciation</v>
      </c>
      <c r="D81" s="159"/>
      <c r="E81" s="158">
        <f>'Collection Worksheet'!F100</f>
        <v>0</v>
      </c>
      <c r="F81" s="157"/>
      <c r="G81" s="210"/>
      <c r="H81" s="155">
        <f>'Collection Worksheet'!I100</f>
        <v>0</v>
      </c>
      <c r="I81" s="149"/>
      <c r="J81" s="249">
        <v>373</v>
      </c>
      <c r="K81" s="330" t="s">
        <v>282</v>
      </c>
      <c r="L81" s="325">
        <f t="shared" si="6"/>
        <v>0</v>
      </c>
      <c r="O81" s="522"/>
      <c r="T81" s="393" t="b">
        <f t="shared" si="7"/>
        <v>1</v>
      </c>
    </row>
    <row r="82" spans="1:20" s="373" customFormat="1" ht="82.5" customHeight="1" x14ac:dyDescent="0.25">
      <c r="A82" s="171">
        <f>'Collection Worksheet'!A102</f>
        <v>620</v>
      </c>
      <c r="B82" s="184"/>
      <c r="C82" s="380" t="str">
        <f>'Collection Worksheet'!D102</f>
        <v>Do you expect to issue debt requiring LGC approval within 12 months from the date that the audit is submitted - select "1" for yes and "2" for no</v>
      </c>
      <c r="D82" s="379"/>
      <c r="E82" s="378">
        <f>'Collection Worksheet'!F102</f>
        <v>0</v>
      </c>
      <c r="F82" s="377"/>
      <c r="G82" s="382"/>
      <c r="H82" s="376"/>
      <c r="I82" s="375"/>
      <c r="J82" s="249">
        <v>620</v>
      </c>
      <c r="K82" s="330" t="s">
        <v>496</v>
      </c>
      <c r="L82" s="325">
        <f>IF(D82="",E82,D82)</f>
        <v>0</v>
      </c>
      <c r="O82" s="522"/>
      <c r="R82" s="381"/>
      <c r="T82" s="393" t="b">
        <f t="shared" si="7"/>
        <v>1</v>
      </c>
    </row>
    <row r="83" spans="1:20" ht="175.5" customHeight="1" x14ac:dyDescent="0.25">
      <c r="B83" s="184"/>
      <c r="C83" s="250"/>
      <c r="D83" s="158"/>
      <c r="E83" s="158"/>
      <c r="F83" s="158"/>
      <c r="G83" s="210"/>
      <c r="H83" s="303"/>
      <c r="I83" s="149"/>
      <c r="J83" s="510" t="s">
        <v>497</v>
      </c>
      <c r="K83" s="417" t="s">
        <v>498</v>
      </c>
      <c r="L83" s="406"/>
      <c r="O83" s="522"/>
      <c r="T83" s="393" t="b">
        <f t="shared" si="7"/>
        <v>0</v>
      </c>
    </row>
    <row r="84" spans="1:20" s="294" customFormat="1" ht="146.25" customHeight="1" x14ac:dyDescent="0.25">
      <c r="A84" s="171"/>
      <c r="B84" s="184"/>
      <c r="C84" s="250"/>
      <c r="D84" s="158"/>
      <c r="E84" s="158"/>
      <c r="F84" s="158"/>
      <c r="G84" s="210"/>
      <c r="H84" s="303"/>
      <c r="I84" s="295"/>
      <c r="J84" s="395">
        <v>625</v>
      </c>
      <c r="K84" s="396" t="s">
        <v>528</v>
      </c>
      <c r="L84" s="385"/>
      <c r="O84" s="522"/>
      <c r="R84" s="296"/>
      <c r="T84" s="393" t="b">
        <f t="shared" si="7"/>
        <v>0</v>
      </c>
    </row>
    <row r="85" spans="1:20" s="373" customFormat="1" ht="97.5" customHeight="1" x14ac:dyDescent="0.25">
      <c r="A85" s="171"/>
      <c r="B85" s="184"/>
      <c r="C85" s="380"/>
      <c r="D85" s="378"/>
      <c r="E85" s="378"/>
      <c r="F85" s="378"/>
      <c r="G85" s="382"/>
      <c r="H85" s="303"/>
      <c r="I85" s="375"/>
      <c r="J85" s="510" t="s">
        <v>500</v>
      </c>
      <c r="K85" s="417" t="s">
        <v>531</v>
      </c>
      <c r="L85" s="325"/>
      <c r="O85" s="522"/>
      <c r="R85" s="381"/>
      <c r="T85" s="393" t="b">
        <f t="shared" si="7"/>
        <v>0</v>
      </c>
    </row>
    <row r="86" spans="1:20" ht="21.75" customHeight="1" x14ac:dyDescent="0.25">
      <c r="A86" s="304"/>
      <c r="B86" s="304"/>
      <c r="C86" s="304"/>
      <c r="D86" s="304"/>
      <c r="E86" s="305"/>
      <c r="F86" s="305"/>
      <c r="G86" s="306"/>
      <c r="H86" s="307"/>
      <c r="I86" s="149"/>
      <c r="J86" s="151" t="s">
        <v>263</v>
      </c>
      <c r="K86" s="318" t="s">
        <v>192</v>
      </c>
      <c r="L86" s="257" t="e">
        <f>HLOOKUP('Collection Worksheet'!$D$2,'2018 Data'!$D$1:$AY$254,244,FALSE)</f>
        <v>#N/A</v>
      </c>
      <c r="T86" s="393" t="b">
        <f t="shared" si="7"/>
        <v>0</v>
      </c>
    </row>
    <row r="87" spans="1:20" ht="24" customHeight="1" x14ac:dyDescent="0.25">
      <c r="A87" s="308"/>
      <c r="B87" s="308"/>
      <c r="C87" s="308"/>
      <c r="D87" s="308"/>
      <c r="E87" s="309"/>
      <c r="F87" s="309"/>
      <c r="G87" s="310"/>
      <c r="H87" s="311"/>
      <c r="I87" s="149"/>
      <c r="J87" s="151" t="s">
        <v>264</v>
      </c>
      <c r="K87" s="312" t="s">
        <v>193</v>
      </c>
      <c r="L87" s="257" t="e">
        <f>HLOOKUP('Collection Worksheet'!$D$2,'2018 Data'!$D$1:$AY$254,245,FALSE)</f>
        <v>#N/A</v>
      </c>
      <c r="R87" s="223"/>
      <c r="T87" s="393" t="b">
        <f t="shared" si="7"/>
        <v>0</v>
      </c>
    </row>
    <row r="88" spans="1:20" ht="24.95" customHeight="1" x14ac:dyDescent="0.25">
      <c r="A88" s="22"/>
      <c r="B88" s="185"/>
      <c r="C88" s="178"/>
      <c r="D88" s="240"/>
      <c r="E88" s="239"/>
      <c r="F88" s="239"/>
      <c r="G88" s="238"/>
      <c r="H88" s="239"/>
      <c r="I88" s="149"/>
      <c r="K88" s="47"/>
      <c r="L88" s="200"/>
    </row>
    <row r="89" spans="1:20" ht="44.45" customHeight="1" x14ac:dyDescent="0.55000000000000004">
      <c r="A89" s="519">
        <f>'Collection Worksheet'!A74</f>
        <v>623</v>
      </c>
      <c r="B89" s="525"/>
      <c r="C89" s="399" t="str">
        <f>'Collection Worksheet'!D74</f>
        <v>Please provide the name of any additional agencies included in the above net pension liability.</v>
      </c>
      <c r="D89" s="240"/>
      <c r="E89" s="239">
        <f>'Collection Worksheet'!F74</f>
        <v>0</v>
      </c>
      <c r="F89" s="239"/>
      <c r="G89" s="238"/>
      <c r="H89" s="239"/>
      <c r="I89" s="149"/>
      <c r="J89" s="217" t="e">
        <f>SUM(R4:R86)</f>
        <v>#N/A</v>
      </c>
      <c r="K89" s="213" t="s">
        <v>289</v>
      </c>
      <c r="L89" s="332" t="e">
        <f>SUM(G5:G81)</f>
        <v>#N/A</v>
      </c>
    </row>
    <row r="90" spans="1:20" ht="66" customHeight="1" x14ac:dyDescent="0.25">
      <c r="D90" s="240"/>
      <c r="E90" s="239"/>
      <c r="F90" s="239"/>
      <c r="G90" s="238"/>
      <c r="H90" s="239"/>
      <c r="I90" s="149"/>
      <c r="K90" s="47"/>
      <c r="L90" s="200"/>
    </row>
    <row r="91" spans="1:20" ht="61.5" customHeight="1" x14ac:dyDescent="0.25">
      <c r="D91" s="240"/>
      <c r="E91" s="239"/>
      <c r="F91" s="239"/>
      <c r="G91" s="238"/>
      <c r="H91" s="239"/>
      <c r="I91" s="149"/>
      <c r="J91" s="297"/>
      <c r="K91" s="293"/>
      <c r="L91" s="292"/>
    </row>
    <row r="92" spans="1:20" ht="78" customHeight="1" x14ac:dyDescent="0.25">
      <c r="A92" s="22"/>
      <c r="B92" s="185"/>
      <c r="C92" s="178"/>
      <c r="D92" s="240"/>
      <c r="E92" s="239"/>
      <c r="F92" s="239"/>
      <c r="G92" s="238"/>
      <c r="H92" s="239"/>
      <c r="I92" s="149"/>
      <c r="K92" s="47"/>
      <c r="L92" s="200"/>
    </row>
    <row r="93" spans="1:20" ht="84" customHeight="1" x14ac:dyDescent="0.25">
      <c r="A93" s="22"/>
      <c r="B93" s="185"/>
      <c r="C93" s="178"/>
      <c r="D93" s="240"/>
      <c r="E93" s="239"/>
      <c r="F93" s="239"/>
      <c r="G93" s="238"/>
      <c r="H93" s="239"/>
      <c r="I93" s="149"/>
      <c r="K93" s="47"/>
      <c r="L93" s="200"/>
    </row>
    <row r="94" spans="1:20" ht="65.25" customHeight="1" x14ac:dyDescent="0.25">
      <c r="A94" s="22"/>
      <c r="B94" s="185"/>
      <c r="C94" s="188"/>
      <c r="D94" s="251"/>
      <c r="E94" s="251"/>
      <c r="F94" s="250"/>
      <c r="G94" s="238"/>
      <c r="H94" s="239"/>
      <c r="I94" s="149"/>
      <c r="K94" s="47"/>
      <c r="L94" s="200"/>
    </row>
    <row r="95" spans="1:20" ht="24.95" customHeight="1" x14ac:dyDescent="0.25">
      <c r="D95" s="237"/>
      <c r="E95" s="241"/>
      <c r="F95" s="241"/>
      <c r="G95" s="238"/>
      <c r="H95" s="239"/>
      <c r="I95" s="149"/>
      <c r="K95" s="47"/>
      <c r="L95" s="200"/>
    </row>
    <row r="96" spans="1:20" ht="24.95" customHeight="1" x14ac:dyDescent="0.25">
      <c r="D96" s="237"/>
      <c r="E96" s="241"/>
      <c r="F96" s="241"/>
      <c r="G96" s="238"/>
      <c r="H96" s="239"/>
      <c r="I96" s="149"/>
      <c r="K96" s="47"/>
      <c r="L96" s="200"/>
    </row>
    <row r="97" spans="1:12" ht="24.95" customHeight="1" x14ac:dyDescent="0.25">
      <c r="A97" s="22"/>
      <c r="B97" s="185"/>
      <c r="C97" s="178"/>
      <c r="D97" s="237"/>
      <c r="E97" s="241"/>
      <c r="F97" s="241"/>
      <c r="G97" s="238"/>
      <c r="H97" s="239"/>
      <c r="I97" s="149"/>
      <c r="K97" s="47"/>
      <c r="L97" s="200"/>
    </row>
    <row r="98" spans="1:12" ht="24.95" customHeight="1" x14ac:dyDescent="0.25">
      <c r="A98" s="22"/>
      <c r="B98" s="185"/>
      <c r="C98" s="178"/>
      <c r="D98" s="237"/>
      <c r="E98" s="241"/>
      <c r="F98" s="241"/>
      <c r="G98" s="238"/>
      <c r="H98" s="239"/>
      <c r="I98" s="149"/>
      <c r="K98" s="47"/>
      <c r="L98" s="200"/>
    </row>
    <row r="99" spans="1:12" ht="24.95" customHeight="1" x14ac:dyDescent="0.25">
      <c r="A99" s="22"/>
      <c r="B99" s="185"/>
      <c r="C99" s="178"/>
      <c r="D99" s="237"/>
      <c r="E99" s="241"/>
      <c r="F99" s="241"/>
      <c r="G99" s="212"/>
      <c r="H99" s="239"/>
      <c r="I99" s="149"/>
      <c r="K99" s="47"/>
      <c r="L99" s="200"/>
    </row>
    <row r="100" spans="1:12" ht="24.95" customHeight="1" x14ac:dyDescent="0.25">
      <c r="D100" s="237"/>
      <c r="E100" s="241"/>
      <c r="F100" s="241"/>
      <c r="G100" s="236"/>
      <c r="H100" s="241"/>
    </row>
    <row r="101" spans="1:12" ht="24.95" customHeight="1" x14ac:dyDescent="0.25">
      <c r="D101" s="237"/>
      <c r="E101" s="241"/>
      <c r="F101" s="241"/>
      <c r="G101" s="236"/>
      <c r="H101" s="241"/>
    </row>
    <row r="102" spans="1:12" ht="24.95" customHeight="1" x14ac:dyDescent="0.25">
      <c r="D102" s="237"/>
      <c r="E102" s="241"/>
      <c r="F102" s="241"/>
      <c r="G102" s="236"/>
      <c r="H102" s="241"/>
    </row>
    <row r="103" spans="1:12" ht="24.95" customHeight="1" x14ac:dyDescent="0.25">
      <c r="D103" s="237"/>
      <c r="E103" s="241"/>
      <c r="F103" s="241"/>
      <c r="G103" s="236"/>
      <c r="H103" s="241"/>
    </row>
    <row r="104" spans="1:12" ht="24.95" customHeight="1" x14ac:dyDescent="0.25">
      <c r="A104" s="22"/>
      <c r="B104" s="185"/>
      <c r="C104" s="178"/>
      <c r="D104" s="237"/>
      <c r="E104" s="241"/>
      <c r="F104" s="241"/>
      <c r="G104" s="236"/>
      <c r="H104" s="241"/>
    </row>
    <row r="105" spans="1:12" ht="24.95" customHeight="1" x14ac:dyDescent="0.25">
      <c r="A105" s="22"/>
      <c r="B105" s="185"/>
      <c r="C105" s="178"/>
      <c r="D105" s="237"/>
      <c r="E105" s="241"/>
      <c r="F105" s="241"/>
      <c r="G105" s="236"/>
      <c r="H105" s="241"/>
    </row>
    <row r="106" spans="1:12" ht="24.95" customHeight="1" x14ac:dyDescent="0.25">
      <c r="D106" s="237"/>
      <c r="E106" s="241"/>
      <c r="F106" s="241"/>
      <c r="G106" s="236"/>
      <c r="H106" s="241"/>
    </row>
    <row r="107" spans="1:12" ht="24.95" customHeight="1" x14ac:dyDescent="0.25">
      <c r="D107" s="237"/>
      <c r="E107" s="241"/>
      <c r="F107" s="241"/>
      <c r="G107" s="236"/>
      <c r="H107" s="241"/>
    </row>
    <row r="108" spans="1:12" ht="24.95" customHeight="1" x14ac:dyDescent="0.25">
      <c r="D108" s="237"/>
      <c r="E108" s="241"/>
      <c r="F108" s="241"/>
      <c r="G108" s="236"/>
      <c r="H108" s="241"/>
    </row>
    <row r="109" spans="1:12" ht="24.95" customHeight="1" x14ac:dyDescent="0.25">
      <c r="D109" s="237"/>
      <c r="E109" s="241"/>
      <c r="F109" s="241"/>
      <c r="G109" s="236"/>
      <c r="H109" s="241"/>
    </row>
    <row r="110" spans="1:12" ht="24.95" customHeight="1" x14ac:dyDescent="0.25">
      <c r="A110" s="22"/>
      <c r="B110" s="185"/>
      <c r="C110" s="178"/>
      <c r="D110" s="237"/>
      <c r="E110" s="241"/>
      <c r="F110" s="241"/>
      <c r="G110" s="236"/>
      <c r="H110" s="241"/>
    </row>
    <row r="111" spans="1:12" ht="24.95" customHeight="1" x14ac:dyDescent="0.25">
      <c r="A111" s="22"/>
      <c r="B111" s="185"/>
      <c r="C111" s="178"/>
      <c r="D111" s="237"/>
      <c r="E111" s="241"/>
      <c r="F111" s="241"/>
      <c r="G111" s="236"/>
      <c r="H111" s="241"/>
    </row>
    <row r="112" spans="1:12" ht="24.95" customHeight="1" x14ac:dyDescent="0.25">
      <c r="D112" s="237"/>
      <c r="E112" s="241"/>
      <c r="F112" s="241"/>
      <c r="G112" s="236"/>
      <c r="H112" s="241"/>
    </row>
    <row r="113" spans="1:8" ht="24.95" customHeight="1" x14ac:dyDescent="0.25">
      <c r="D113" s="237"/>
      <c r="E113" s="241"/>
      <c r="F113" s="241"/>
      <c r="G113" s="236"/>
      <c r="H113" s="241"/>
    </row>
    <row r="114" spans="1:8" ht="24.95" customHeight="1" x14ac:dyDescent="0.25">
      <c r="D114" s="237"/>
      <c r="E114" s="241"/>
      <c r="F114" s="241"/>
      <c r="G114" s="236"/>
      <c r="H114" s="241"/>
    </row>
    <row r="115" spans="1:8" ht="24.95" customHeight="1" x14ac:dyDescent="0.25">
      <c r="D115" s="237"/>
      <c r="E115" s="241"/>
      <c r="F115" s="241"/>
      <c r="G115" s="236"/>
      <c r="H115" s="241"/>
    </row>
    <row r="116" spans="1:8" ht="24.95" customHeight="1" x14ac:dyDescent="0.25">
      <c r="A116" s="22"/>
      <c r="B116" s="185"/>
      <c r="C116" s="178"/>
      <c r="D116" s="237"/>
      <c r="E116" s="241"/>
      <c r="F116" s="241"/>
      <c r="G116" s="236"/>
      <c r="H116" s="241"/>
    </row>
    <row r="117" spans="1:8" ht="24.95" customHeight="1" x14ac:dyDescent="0.25">
      <c r="A117" s="22"/>
      <c r="B117" s="185"/>
      <c r="C117" s="178"/>
      <c r="D117" s="237"/>
      <c r="E117" s="241"/>
      <c r="F117" s="241"/>
      <c r="G117" s="236"/>
      <c r="H117" s="241"/>
    </row>
    <row r="118" spans="1:8" ht="24.95" customHeight="1" x14ac:dyDescent="0.25">
      <c r="A118" s="22"/>
      <c r="B118" s="185"/>
      <c r="C118" s="178"/>
      <c r="D118" s="237"/>
      <c r="E118" s="241"/>
      <c r="F118" s="241"/>
      <c r="G118" s="236"/>
      <c r="H118" s="241"/>
    </row>
    <row r="119" spans="1:8" ht="24.95" customHeight="1" x14ac:dyDescent="0.25">
      <c r="A119" s="22"/>
      <c r="B119" s="185"/>
      <c r="C119" s="178"/>
      <c r="D119" s="237"/>
      <c r="E119" s="241"/>
      <c r="F119" s="241"/>
      <c r="G119" s="236"/>
      <c r="H119" s="241"/>
    </row>
    <row r="120" spans="1:8" ht="24.95" customHeight="1" x14ac:dyDescent="0.25">
      <c r="D120" s="237"/>
      <c r="E120" s="241"/>
      <c r="F120" s="241"/>
      <c r="G120" s="236"/>
      <c r="H120" s="241"/>
    </row>
    <row r="121" spans="1:8" ht="24.95" customHeight="1" x14ac:dyDescent="0.25">
      <c r="D121" s="237"/>
      <c r="E121" s="241"/>
      <c r="F121" s="241"/>
      <c r="G121" s="236"/>
      <c r="H121" s="241"/>
    </row>
    <row r="122" spans="1:8" ht="24.95" customHeight="1" x14ac:dyDescent="0.25">
      <c r="D122" s="30"/>
      <c r="G122" s="236"/>
      <c r="H122" s="241"/>
    </row>
    <row r="123" spans="1:8" ht="24.95" customHeight="1" x14ac:dyDescent="0.25">
      <c r="A123" s="22"/>
      <c r="B123" s="185"/>
      <c r="C123" s="178"/>
      <c r="D123" s="30"/>
      <c r="G123" s="236"/>
      <c r="H123" s="241"/>
    </row>
    <row r="124" spans="1:8" ht="24.95" customHeight="1" x14ac:dyDescent="0.25">
      <c r="A124" s="22"/>
      <c r="B124" s="185"/>
      <c r="C124" s="178"/>
      <c r="D124" s="30"/>
      <c r="G124" s="236"/>
      <c r="H124" s="241"/>
    </row>
    <row r="125" spans="1:8" ht="24.95" customHeight="1" x14ac:dyDescent="0.25">
      <c r="A125" s="22"/>
      <c r="B125" s="185"/>
      <c r="C125" s="178"/>
      <c r="D125" s="30"/>
      <c r="G125" s="236"/>
      <c r="H125" s="241"/>
    </row>
    <row r="126" spans="1:8" ht="24.95" customHeight="1" x14ac:dyDescent="0.25">
      <c r="A126" s="22"/>
      <c r="B126" s="185"/>
      <c r="C126" s="178"/>
      <c r="D126" s="30"/>
      <c r="G126" s="236"/>
      <c r="H126" s="241"/>
    </row>
    <row r="127" spans="1:8" ht="24.95" customHeight="1" x14ac:dyDescent="0.25">
      <c r="A127" s="22"/>
      <c r="B127" s="185"/>
      <c r="C127" s="178"/>
      <c r="D127" s="30"/>
    </row>
    <row r="128" spans="1:8" ht="24.95" customHeight="1" x14ac:dyDescent="0.25">
      <c r="A128" s="22"/>
      <c r="B128" s="185"/>
      <c r="C128" s="178"/>
      <c r="D128" s="30"/>
    </row>
    <row r="129" spans="1:4" ht="24.95" customHeight="1" x14ac:dyDescent="0.25">
      <c r="A129" s="22"/>
      <c r="B129" s="185"/>
      <c r="C129" s="178"/>
      <c r="D129" s="30"/>
    </row>
    <row r="130" spans="1:4" ht="24.95" customHeight="1" x14ac:dyDescent="0.25">
      <c r="A130" s="22"/>
      <c r="B130" s="185"/>
      <c r="C130" s="178"/>
      <c r="D130" s="30"/>
    </row>
    <row r="131" spans="1:4" ht="24.95" customHeight="1" x14ac:dyDescent="0.25">
      <c r="A131" s="22"/>
      <c r="B131" s="185"/>
      <c r="C131" s="178"/>
      <c r="D131" s="30"/>
    </row>
    <row r="132" spans="1:4" ht="24.95" customHeight="1" x14ac:dyDescent="0.25">
      <c r="A132" s="22"/>
      <c r="B132" s="185"/>
      <c r="C132" s="178"/>
      <c r="D132" s="30"/>
    </row>
    <row r="133" spans="1:4" ht="24.95" customHeight="1" x14ac:dyDescent="0.25">
      <c r="A133" s="22"/>
      <c r="B133" s="185"/>
      <c r="C133" s="178"/>
      <c r="D133" s="30"/>
    </row>
    <row r="134" spans="1:4" ht="24.95" customHeight="1" x14ac:dyDescent="0.25">
      <c r="A134" s="22"/>
      <c r="B134" s="185"/>
      <c r="C134" s="178"/>
      <c r="D134" s="30"/>
    </row>
    <row r="135" spans="1:4" ht="24.95" customHeight="1" x14ac:dyDescent="0.25">
      <c r="A135" s="22"/>
      <c r="B135" s="185"/>
      <c r="C135" s="178"/>
      <c r="D135" s="30"/>
    </row>
    <row r="136" spans="1:4" ht="24.95" customHeight="1" x14ac:dyDescent="0.25">
      <c r="A136" s="22"/>
      <c r="B136" s="185"/>
      <c r="C136" s="178"/>
      <c r="D136" s="30"/>
    </row>
    <row r="137" spans="1:4" ht="24.95" customHeight="1" x14ac:dyDescent="0.25">
      <c r="A137" s="22"/>
      <c r="B137" s="185"/>
      <c r="C137" s="178"/>
      <c r="D137" s="30"/>
    </row>
    <row r="138" spans="1:4" ht="24.95" customHeight="1" x14ac:dyDescent="0.25">
      <c r="A138" s="22"/>
      <c r="B138" s="185"/>
      <c r="C138" s="178"/>
      <c r="D138" s="30"/>
    </row>
    <row r="139" spans="1:4" ht="24.95" customHeight="1" x14ac:dyDescent="0.25">
      <c r="A139" s="22"/>
      <c r="B139" s="185"/>
      <c r="C139" s="178"/>
      <c r="D139" s="30"/>
    </row>
    <row r="140" spans="1:4" ht="24.95" customHeight="1" x14ac:dyDescent="0.25">
      <c r="A140" s="22"/>
      <c r="B140" s="185"/>
      <c r="C140" s="178"/>
      <c r="D140" s="30"/>
    </row>
    <row r="141" spans="1:4" ht="24.95" customHeight="1" x14ac:dyDescent="0.25">
      <c r="A141" s="22"/>
      <c r="B141" s="185"/>
      <c r="C141" s="178"/>
      <c r="D141" s="30"/>
    </row>
    <row r="142" spans="1:4" ht="24.95" customHeight="1" x14ac:dyDescent="0.25">
      <c r="A142" s="22"/>
      <c r="B142" s="185"/>
      <c r="C142" s="178"/>
      <c r="D142" s="30"/>
    </row>
    <row r="143" spans="1:4" ht="24.95" customHeight="1" x14ac:dyDescent="0.25">
      <c r="A143" s="22"/>
      <c r="B143" s="185"/>
      <c r="C143" s="178"/>
      <c r="D143" s="30"/>
    </row>
    <row r="144" spans="1:4" ht="24.95" customHeight="1" x14ac:dyDescent="0.25">
      <c r="A144" s="22"/>
      <c r="B144" s="185"/>
      <c r="C144" s="178"/>
      <c r="D144" s="30"/>
    </row>
    <row r="145" spans="1:4" ht="24.95" customHeight="1" x14ac:dyDescent="0.25">
      <c r="A145" s="22"/>
      <c r="B145" s="185"/>
      <c r="C145" s="178"/>
      <c r="D145" s="30"/>
    </row>
    <row r="146" spans="1:4" ht="24.95" customHeight="1" x14ac:dyDescent="0.25">
      <c r="A146" s="22"/>
      <c r="B146" s="185"/>
      <c r="C146" s="178"/>
      <c r="D146" s="30"/>
    </row>
    <row r="147" spans="1:4" ht="24.95" customHeight="1" x14ac:dyDescent="0.25">
      <c r="A147" s="22"/>
      <c r="B147" s="185"/>
      <c r="C147" s="178"/>
      <c r="D147" s="30"/>
    </row>
    <row r="148" spans="1:4" ht="24.95" customHeight="1" x14ac:dyDescent="0.25">
      <c r="A148" s="22"/>
      <c r="B148" s="185"/>
      <c r="C148" s="178"/>
      <c r="D148" s="30"/>
    </row>
    <row r="149" spans="1:4" ht="24.95" customHeight="1" x14ac:dyDescent="0.25">
      <c r="A149" s="22"/>
      <c r="B149" s="185"/>
      <c r="C149" s="178"/>
      <c r="D149" s="30"/>
    </row>
    <row r="150" spans="1:4" ht="24.95" customHeight="1" x14ac:dyDescent="0.25">
      <c r="A150" s="22"/>
      <c r="B150" s="185"/>
      <c r="C150" s="178"/>
      <c r="D150" s="30"/>
    </row>
    <row r="151" spans="1:4" ht="24.95" customHeight="1" x14ac:dyDescent="0.25">
      <c r="A151" s="22"/>
      <c r="B151" s="185"/>
      <c r="C151" s="178"/>
      <c r="D151" s="30"/>
    </row>
    <row r="152" spans="1:4" ht="24.95" customHeight="1" x14ac:dyDescent="0.25">
      <c r="A152" s="22"/>
      <c r="B152" s="185"/>
      <c r="C152" s="178"/>
      <c r="D152" s="30"/>
    </row>
    <row r="153" spans="1:4" ht="24.95" customHeight="1" x14ac:dyDescent="0.25">
      <c r="A153" s="22"/>
      <c r="B153" s="185"/>
      <c r="C153" s="178"/>
      <c r="D153" s="30"/>
    </row>
    <row r="154" spans="1:4" ht="24.95" customHeight="1" x14ac:dyDescent="0.25">
      <c r="A154" s="22"/>
      <c r="B154" s="185"/>
      <c r="C154" s="178"/>
      <c r="D154" s="30"/>
    </row>
    <row r="155" spans="1:4" ht="24.95" customHeight="1" x14ac:dyDescent="0.25">
      <c r="A155" s="22"/>
      <c r="B155" s="185"/>
      <c r="C155" s="178"/>
      <c r="D155" s="30"/>
    </row>
    <row r="156" spans="1:4" ht="24.95" customHeight="1" x14ac:dyDescent="0.25">
      <c r="A156" s="22"/>
      <c r="B156" s="185"/>
      <c r="C156" s="178"/>
      <c r="D156" s="30"/>
    </row>
    <row r="157" spans="1:4" ht="24.95" customHeight="1" x14ac:dyDescent="0.25">
      <c r="A157" s="22"/>
      <c r="B157" s="185"/>
      <c r="C157" s="178"/>
      <c r="D157" s="30"/>
    </row>
    <row r="158" spans="1:4" ht="24.95" customHeight="1" x14ac:dyDescent="0.25">
      <c r="A158" s="22"/>
      <c r="B158" s="185"/>
      <c r="C158" s="178"/>
      <c r="D158" s="30"/>
    </row>
    <row r="159" spans="1:4" ht="24.95" customHeight="1" x14ac:dyDescent="0.25">
      <c r="A159" s="22"/>
      <c r="B159" s="185"/>
      <c r="C159" s="178"/>
      <c r="D159" s="30"/>
    </row>
    <row r="160" spans="1:4" ht="24.95" customHeight="1" x14ac:dyDescent="0.25">
      <c r="A160" s="22"/>
      <c r="B160" s="185"/>
      <c r="C160" s="178"/>
      <c r="D160" s="30"/>
    </row>
    <row r="161" spans="1:4" ht="24.95" customHeight="1" x14ac:dyDescent="0.25">
      <c r="A161" s="22"/>
      <c r="B161" s="185"/>
      <c r="C161" s="178"/>
      <c r="D161" s="30"/>
    </row>
    <row r="162" spans="1:4" ht="24.95" customHeight="1" x14ac:dyDescent="0.25">
      <c r="A162" s="22"/>
      <c r="B162" s="185"/>
      <c r="C162" s="178"/>
      <c r="D162" s="30"/>
    </row>
    <row r="163" spans="1:4" ht="24.95" customHeight="1" x14ac:dyDescent="0.25">
      <c r="A163" s="22"/>
      <c r="B163" s="185"/>
      <c r="C163" s="178"/>
      <c r="D163" s="30"/>
    </row>
    <row r="164" spans="1:4" ht="24.95" customHeight="1" x14ac:dyDescent="0.25">
      <c r="A164" s="22"/>
      <c r="B164" s="185"/>
      <c r="C164" s="178"/>
      <c r="D164" s="30"/>
    </row>
    <row r="165" spans="1:4" ht="24.95" customHeight="1" x14ac:dyDescent="0.25">
      <c r="A165" s="22"/>
      <c r="B165" s="185"/>
      <c r="C165" s="178"/>
      <c r="D165" s="30"/>
    </row>
    <row r="166" spans="1:4" ht="24.95" customHeight="1" x14ac:dyDescent="0.25">
      <c r="A166" s="22"/>
      <c r="B166" s="185"/>
      <c r="C166" s="178"/>
      <c r="D166" s="30"/>
    </row>
    <row r="167" spans="1:4" ht="24.95" customHeight="1" x14ac:dyDescent="0.25">
      <c r="A167" s="22"/>
      <c r="B167" s="185"/>
      <c r="C167" s="178"/>
      <c r="D167" s="30"/>
    </row>
    <row r="168" spans="1:4" ht="24.95" customHeight="1" x14ac:dyDescent="0.25">
      <c r="A168" s="22"/>
      <c r="B168" s="185"/>
      <c r="C168" s="178"/>
      <c r="D168" s="30"/>
    </row>
    <row r="169" spans="1:4" ht="24.95" customHeight="1" x14ac:dyDescent="0.25">
      <c r="A169" s="22"/>
      <c r="B169" s="185"/>
      <c r="C169" s="178"/>
      <c r="D169" s="30"/>
    </row>
    <row r="170" spans="1:4" ht="24.95" customHeight="1" x14ac:dyDescent="0.25">
      <c r="A170" s="22"/>
      <c r="B170" s="185"/>
      <c r="C170" s="178"/>
      <c r="D170" s="30"/>
    </row>
    <row r="171" spans="1:4" ht="24.95" customHeight="1" x14ac:dyDescent="0.25">
      <c r="A171" s="22"/>
      <c r="B171" s="185"/>
      <c r="C171" s="178"/>
      <c r="D171" s="30"/>
    </row>
    <row r="172" spans="1:4" ht="24.95" customHeight="1" x14ac:dyDescent="0.25">
      <c r="A172" s="22"/>
      <c r="B172" s="185"/>
      <c r="C172" s="178"/>
      <c r="D172" s="30"/>
    </row>
    <row r="173" spans="1:4" ht="24.95" customHeight="1" x14ac:dyDescent="0.25">
      <c r="A173" s="22"/>
      <c r="B173" s="185"/>
      <c r="C173" s="178"/>
      <c r="D173" s="30"/>
    </row>
    <row r="174" spans="1:4" ht="24.95" customHeight="1" x14ac:dyDescent="0.25">
      <c r="A174" s="22"/>
      <c r="B174" s="185"/>
      <c r="C174" s="178"/>
      <c r="D174" s="30"/>
    </row>
    <row r="175" spans="1:4" ht="24.95" customHeight="1" x14ac:dyDescent="0.25">
      <c r="A175" s="22"/>
      <c r="B175" s="185"/>
      <c r="C175" s="178"/>
      <c r="D175" s="30"/>
    </row>
    <row r="176" spans="1:4" ht="24.95" customHeight="1" x14ac:dyDescent="0.25">
      <c r="A176" s="22"/>
      <c r="B176" s="185"/>
      <c r="C176" s="178"/>
      <c r="D176" s="30"/>
    </row>
    <row r="177" spans="1:4" ht="24.95" customHeight="1" x14ac:dyDescent="0.25">
      <c r="A177" s="22"/>
      <c r="B177" s="185"/>
      <c r="C177" s="178"/>
      <c r="D177" s="30"/>
    </row>
    <row r="178" spans="1:4" ht="24.95" customHeight="1" x14ac:dyDescent="0.25">
      <c r="A178" s="22"/>
      <c r="B178" s="185"/>
      <c r="C178" s="178"/>
      <c r="D178" s="30"/>
    </row>
    <row r="179" spans="1:4" ht="24.95" customHeight="1" x14ac:dyDescent="0.25">
      <c r="A179" s="22"/>
      <c r="B179" s="185"/>
      <c r="C179" s="178"/>
      <c r="D179" s="30"/>
    </row>
    <row r="180" spans="1:4" ht="24.95" customHeight="1" x14ac:dyDescent="0.25">
      <c r="A180" s="22"/>
      <c r="B180" s="185"/>
      <c r="C180" s="178"/>
      <c r="D180" s="30"/>
    </row>
    <row r="181" spans="1:4" ht="24.95" customHeight="1" x14ac:dyDescent="0.25">
      <c r="A181" s="22"/>
      <c r="B181" s="185"/>
      <c r="C181" s="178"/>
      <c r="D181" s="30"/>
    </row>
    <row r="182" spans="1:4" ht="24.95" customHeight="1" x14ac:dyDescent="0.25">
      <c r="A182" s="22"/>
      <c r="B182" s="185"/>
      <c r="C182" s="178"/>
      <c r="D182" s="30"/>
    </row>
    <row r="183" spans="1:4" ht="24.95" customHeight="1" x14ac:dyDescent="0.25">
      <c r="A183" s="22"/>
      <c r="B183" s="185"/>
      <c r="C183" s="178"/>
      <c r="D183" s="30"/>
    </row>
    <row r="184" spans="1:4" ht="24.95" customHeight="1" x14ac:dyDescent="0.25">
      <c r="A184" s="22"/>
      <c r="B184" s="185"/>
      <c r="C184" s="178"/>
      <c r="D184" s="30"/>
    </row>
    <row r="185" spans="1:4" ht="24.95" customHeight="1" x14ac:dyDescent="0.25">
      <c r="A185" s="22"/>
      <c r="B185" s="185"/>
      <c r="C185" s="178"/>
      <c r="D185" s="30"/>
    </row>
    <row r="186" spans="1:4" ht="24.95" customHeight="1" x14ac:dyDescent="0.25">
      <c r="A186" s="22"/>
      <c r="B186" s="185"/>
      <c r="C186" s="178"/>
      <c r="D186" s="30"/>
    </row>
    <row r="187" spans="1:4" ht="24.95" customHeight="1" x14ac:dyDescent="0.25">
      <c r="A187" s="22"/>
      <c r="B187" s="185"/>
      <c r="C187" s="178"/>
      <c r="D187" s="30"/>
    </row>
    <row r="188" spans="1:4" ht="24.95" customHeight="1" x14ac:dyDescent="0.25">
      <c r="A188" s="22"/>
      <c r="B188" s="185"/>
      <c r="C188" s="178"/>
      <c r="D188" s="30"/>
    </row>
    <row r="189" spans="1:4" ht="24.95" customHeight="1" x14ac:dyDescent="0.25">
      <c r="A189" s="22"/>
      <c r="B189" s="185"/>
      <c r="C189" s="178"/>
      <c r="D189" s="30"/>
    </row>
    <row r="190" spans="1:4" ht="24.95" customHeight="1" x14ac:dyDescent="0.25">
      <c r="A190" s="22"/>
      <c r="B190" s="185"/>
      <c r="C190" s="178"/>
      <c r="D190" s="30"/>
    </row>
    <row r="191" spans="1:4" ht="24.95" customHeight="1" x14ac:dyDescent="0.25">
      <c r="A191" s="22"/>
      <c r="B191" s="185"/>
      <c r="C191" s="178"/>
      <c r="D191" s="30"/>
    </row>
    <row r="192" spans="1:4" ht="24.95" customHeight="1" x14ac:dyDescent="0.25">
      <c r="A192" s="22"/>
      <c r="B192" s="185"/>
      <c r="C192" s="178"/>
      <c r="D192" s="30"/>
    </row>
    <row r="193" spans="1:4" ht="24.95" customHeight="1" x14ac:dyDescent="0.25">
      <c r="A193" s="22"/>
      <c r="B193" s="185"/>
      <c r="C193" s="178"/>
      <c r="D193" s="30"/>
    </row>
    <row r="194" spans="1:4" ht="24.95" customHeight="1" x14ac:dyDescent="0.25">
      <c r="A194" s="22"/>
      <c r="B194" s="185"/>
      <c r="C194" s="178"/>
      <c r="D194" s="30"/>
    </row>
    <row r="195" spans="1:4" ht="24.95" customHeight="1" x14ac:dyDescent="0.25">
      <c r="A195" s="22"/>
      <c r="B195" s="185"/>
      <c r="C195" s="178"/>
      <c r="D195" s="30"/>
    </row>
    <row r="196" spans="1:4" ht="24.95" customHeight="1" x14ac:dyDescent="0.25">
      <c r="A196" s="22"/>
      <c r="B196" s="185"/>
      <c r="C196" s="178"/>
      <c r="D196" s="30"/>
    </row>
    <row r="197" spans="1:4" ht="24.95" customHeight="1" x14ac:dyDescent="0.25">
      <c r="A197" s="22"/>
      <c r="B197" s="185"/>
      <c r="C197" s="178"/>
      <c r="D197" s="30"/>
    </row>
    <row r="198" spans="1:4" ht="24.95" customHeight="1" x14ac:dyDescent="0.25">
      <c r="A198" s="22"/>
      <c r="B198" s="185"/>
      <c r="C198" s="178"/>
      <c r="D198" s="30"/>
    </row>
    <row r="199" spans="1:4" ht="24.95" customHeight="1" x14ac:dyDescent="0.25">
      <c r="A199" s="22"/>
      <c r="B199" s="185"/>
      <c r="C199" s="178"/>
      <c r="D199" s="30"/>
    </row>
    <row r="200" spans="1:4" ht="24.95" customHeight="1" x14ac:dyDescent="0.25">
      <c r="A200" s="22"/>
      <c r="B200" s="185"/>
      <c r="C200" s="178"/>
      <c r="D200" s="30"/>
    </row>
    <row r="201" spans="1:4" ht="24.95" customHeight="1" x14ac:dyDescent="0.25">
      <c r="A201" s="22"/>
      <c r="B201" s="185"/>
      <c r="C201" s="178"/>
      <c r="D201" s="30"/>
    </row>
    <row r="202" spans="1:4" ht="24.95" customHeight="1" x14ac:dyDescent="0.25">
      <c r="A202" s="22"/>
      <c r="B202" s="185"/>
      <c r="C202" s="178"/>
      <c r="D202" s="30"/>
    </row>
    <row r="203" spans="1:4" ht="24.95" customHeight="1" x14ac:dyDescent="0.25">
      <c r="A203" s="22"/>
      <c r="B203" s="185"/>
      <c r="C203" s="178"/>
      <c r="D203" s="30"/>
    </row>
    <row r="204" spans="1:4" ht="24.95" customHeight="1" x14ac:dyDescent="0.25">
      <c r="A204" s="22"/>
      <c r="B204" s="185"/>
      <c r="C204" s="178"/>
      <c r="D204" s="30"/>
    </row>
    <row r="205" spans="1:4" ht="24.95" customHeight="1" x14ac:dyDescent="0.25">
      <c r="A205" s="22"/>
      <c r="B205" s="185"/>
      <c r="C205" s="178"/>
      <c r="D205" s="30"/>
    </row>
    <row r="206" spans="1:4" ht="24.95" customHeight="1" x14ac:dyDescent="0.25">
      <c r="A206" s="22"/>
      <c r="B206" s="185"/>
      <c r="C206" s="178"/>
      <c r="D206" s="30"/>
    </row>
    <row r="207" spans="1:4" ht="24.95" customHeight="1" x14ac:dyDescent="0.25">
      <c r="A207" s="22"/>
      <c r="B207" s="185"/>
      <c r="C207" s="178"/>
      <c r="D207" s="30"/>
    </row>
    <row r="208" spans="1:4" ht="24.95" customHeight="1" x14ac:dyDescent="0.25">
      <c r="A208" s="22"/>
      <c r="B208" s="185"/>
      <c r="C208" s="178"/>
      <c r="D208" s="30"/>
    </row>
    <row r="209" spans="1:4" ht="24.95" customHeight="1" x14ac:dyDescent="0.25">
      <c r="A209" s="22"/>
      <c r="B209" s="185"/>
      <c r="C209" s="178"/>
      <c r="D209" s="30"/>
    </row>
    <row r="210" spans="1:4" ht="24.95" customHeight="1" x14ac:dyDescent="0.25">
      <c r="A210" s="22"/>
      <c r="B210" s="185"/>
      <c r="C210" s="178"/>
      <c r="D210" s="30"/>
    </row>
    <row r="211" spans="1:4" ht="24.95" customHeight="1" x14ac:dyDescent="0.25">
      <c r="A211" s="22"/>
      <c r="B211" s="185"/>
      <c r="C211" s="178"/>
      <c r="D211" s="30"/>
    </row>
    <row r="212" spans="1:4" ht="24.95" customHeight="1" x14ac:dyDescent="0.25">
      <c r="A212" s="22"/>
      <c r="B212" s="185"/>
      <c r="C212" s="178"/>
      <c r="D212" s="30"/>
    </row>
    <row r="213" spans="1:4" ht="24.95" customHeight="1" x14ac:dyDescent="0.25">
      <c r="A213" s="22"/>
      <c r="B213" s="185"/>
      <c r="C213" s="178"/>
      <c r="D213" s="30"/>
    </row>
    <row r="214" spans="1:4" ht="24.95" customHeight="1" x14ac:dyDescent="0.25">
      <c r="A214" s="22"/>
      <c r="B214" s="185"/>
      <c r="C214" s="178"/>
      <c r="D214" s="30"/>
    </row>
    <row r="215" spans="1:4" ht="24.95" customHeight="1" x14ac:dyDescent="0.25">
      <c r="A215" s="22"/>
      <c r="B215" s="185"/>
      <c r="C215" s="178"/>
      <c r="D215" s="30"/>
    </row>
    <row r="216" spans="1:4" ht="24.95" customHeight="1" x14ac:dyDescent="0.25">
      <c r="A216" s="22"/>
      <c r="B216" s="185"/>
      <c r="C216" s="178"/>
      <c r="D216" s="30"/>
    </row>
    <row r="217" spans="1:4" ht="24.95" customHeight="1" x14ac:dyDescent="0.25">
      <c r="A217" s="22"/>
      <c r="B217" s="185"/>
      <c r="C217" s="178"/>
      <c r="D217" s="30"/>
    </row>
    <row r="218" spans="1:4" ht="24.95" customHeight="1" x14ac:dyDescent="0.25">
      <c r="A218" s="22"/>
      <c r="B218" s="185"/>
      <c r="C218" s="178"/>
      <c r="D218" s="30"/>
    </row>
    <row r="219" spans="1:4" ht="24.95" customHeight="1" x14ac:dyDescent="0.25">
      <c r="A219" s="22"/>
      <c r="B219" s="185"/>
      <c r="C219" s="178"/>
      <c r="D219" s="30"/>
    </row>
    <row r="220" spans="1:4" ht="24.95" customHeight="1" x14ac:dyDescent="0.25">
      <c r="A220" s="22"/>
      <c r="B220" s="185"/>
      <c r="C220" s="178"/>
      <c r="D220" s="30"/>
    </row>
    <row r="221" spans="1:4" ht="24.95" customHeight="1" x14ac:dyDescent="0.25">
      <c r="A221" s="22"/>
      <c r="B221" s="185"/>
      <c r="C221" s="178"/>
      <c r="D221" s="30"/>
    </row>
    <row r="222" spans="1:4" ht="24.95" customHeight="1" x14ac:dyDescent="0.25">
      <c r="A222" s="22"/>
      <c r="B222" s="185"/>
      <c r="C222" s="178"/>
      <c r="D222" s="30"/>
    </row>
    <row r="223" spans="1:4" x14ac:dyDescent="0.25">
      <c r="A223" s="22"/>
      <c r="B223" s="185"/>
      <c r="C223" s="178"/>
      <c r="D223" s="30"/>
    </row>
    <row r="224" spans="1:4" x14ac:dyDescent="0.25">
      <c r="A224" s="22"/>
      <c r="B224" s="185"/>
      <c r="C224" s="178"/>
      <c r="D224" s="30"/>
    </row>
    <row r="225" spans="1:4" x14ac:dyDescent="0.25">
      <c r="A225" s="22"/>
      <c r="B225" s="185"/>
      <c r="C225" s="178"/>
      <c r="D225" s="30"/>
    </row>
    <row r="226" spans="1:4" x14ac:dyDescent="0.25">
      <c r="A226" s="22"/>
      <c r="B226" s="185"/>
      <c r="C226" s="178"/>
      <c r="D226" s="30"/>
    </row>
    <row r="227" spans="1:4" x14ac:dyDescent="0.25">
      <c r="A227" s="22"/>
      <c r="B227" s="185"/>
      <c r="C227" s="178"/>
      <c r="D227" s="30"/>
    </row>
    <row r="228" spans="1:4" x14ac:dyDescent="0.25">
      <c r="A228" s="22"/>
      <c r="B228" s="185"/>
      <c r="C228" s="178"/>
      <c r="D228" s="30"/>
    </row>
    <row r="229" spans="1:4" x14ac:dyDescent="0.25">
      <c r="A229" s="22"/>
      <c r="B229" s="185"/>
      <c r="C229" s="178"/>
      <c r="D229" s="30"/>
    </row>
    <row r="230" spans="1:4" x14ac:dyDescent="0.25">
      <c r="A230" s="22"/>
      <c r="B230" s="185"/>
      <c r="C230" s="178"/>
      <c r="D230" s="30"/>
    </row>
    <row r="231" spans="1:4" x14ac:dyDescent="0.25">
      <c r="A231" s="22"/>
      <c r="B231" s="185"/>
      <c r="C231" s="178"/>
      <c r="D231" s="30"/>
    </row>
    <row r="232" spans="1:4" x14ac:dyDescent="0.25">
      <c r="A232" s="22"/>
      <c r="B232" s="185"/>
      <c r="C232" s="178"/>
      <c r="D232" s="30"/>
    </row>
    <row r="233" spans="1:4" x14ac:dyDescent="0.25">
      <c r="A233" s="22"/>
      <c r="B233" s="185"/>
      <c r="C233" s="178"/>
      <c r="D233" s="30"/>
    </row>
    <row r="234" spans="1:4" x14ac:dyDescent="0.25">
      <c r="A234" s="22"/>
      <c r="B234" s="185"/>
      <c r="C234" s="178"/>
      <c r="D234" s="30"/>
    </row>
    <row r="235" spans="1:4" x14ac:dyDescent="0.25">
      <c r="D235" s="30"/>
    </row>
    <row r="236" spans="1:4" x14ac:dyDescent="0.25">
      <c r="D236" s="30"/>
    </row>
    <row r="237" spans="1:4" x14ac:dyDescent="0.25">
      <c r="D237" s="30"/>
    </row>
    <row r="238" spans="1:4" x14ac:dyDescent="0.25">
      <c r="D238" s="30"/>
    </row>
    <row r="239" spans="1:4" x14ac:dyDescent="0.25">
      <c r="D239" s="30"/>
    </row>
    <row r="240" spans="1:4" x14ac:dyDescent="0.25">
      <c r="D240" s="30"/>
    </row>
    <row r="241" spans="4:4" x14ac:dyDescent="0.25">
      <c r="D241" s="30"/>
    </row>
    <row r="242" spans="4:4" x14ac:dyDescent="0.25">
      <c r="D242" s="30"/>
    </row>
    <row r="243" spans="4:4" x14ac:dyDescent="0.25">
      <c r="D243" s="30"/>
    </row>
    <row r="244" spans="4:4" x14ac:dyDescent="0.25">
      <c r="D244" s="30"/>
    </row>
    <row r="245" spans="4:4" x14ac:dyDescent="0.25">
      <c r="D245" s="30"/>
    </row>
    <row r="246" spans="4:4" x14ac:dyDescent="0.25">
      <c r="D246" s="30"/>
    </row>
    <row r="247" spans="4:4" x14ac:dyDescent="0.25">
      <c r="D247" s="30"/>
    </row>
    <row r="248" spans="4:4" x14ac:dyDescent="0.25">
      <c r="D248" s="30"/>
    </row>
    <row r="249" spans="4:4" x14ac:dyDescent="0.25">
      <c r="D249" s="30"/>
    </row>
    <row r="250" spans="4:4" x14ac:dyDescent="0.25">
      <c r="D250" s="30"/>
    </row>
    <row r="251" spans="4:4" x14ac:dyDescent="0.25">
      <c r="D251" s="30"/>
    </row>
    <row r="252" spans="4:4" x14ac:dyDescent="0.25">
      <c r="D252" s="30"/>
    </row>
    <row r="253" spans="4:4" x14ac:dyDescent="0.25">
      <c r="D253" s="30"/>
    </row>
    <row r="254" spans="4:4" x14ac:dyDescent="0.25">
      <c r="D254" s="30"/>
    </row>
    <row r="255" spans="4:4" x14ac:dyDescent="0.25">
      <c r="D255" s="30"/>
    </row>
    <row r="256" spans="4:4" x14ac:dyDescent="0.25">
      <c r="D256" s="30"/>
    </row>
    <row r="257" spans="4:4" x14ac:dyDescent="0.25">
      <c r="D257" s="30"/>
    </row>
    <row r="258" spans="4:4" x14ac:dyDescent="0.25">
      <c r="D258" s="30"/>
    </row>
    <row r="259" spans="4:4" x14ac:dyDescent="0.25">
      <c r="D259" s="30"/>
    </row>
    <row r="260" spans="4:4" x14ac:dyDescent="0.25">
      <c r="D260" s="30"/>
    </row>
    <row r="261" spans="4:4" x14ac:dyDescent="0.25">
      <c r="D261" s="30"/>
    </row>
    <row r="262" spans="4:4" x14ac:dyDescent="0.25">
      <c r="D262" s="30"/>
    </row>
    <row r="263" spans="4:4" x14ac:dyDescent="0.25">
      <c r="D263" s="30"/>
    </row>
    <row r="264" spans="4:4" x14ac:dyDescent="0.25">
      <c r="D264" s="30"/>
    </row>
    <row r="265" spans="4:4" x14ac:dyDescent="0.25">
      <c r="D265" s="30"/>
    </row>
    <row r="266" spans="4:4" x14ac:dyDescent="0.25">
      <c r="D266" s="30"/>
    </row>
    <row r="267" spans="4:4" x14ac:dyDescent="0.25">
      <c r="D267" s="30"/>
    </row>
    <row r="268" spans="4:4" x14ac:dyDescent="0.25">
      <c r="D268" s="30"/>
    </row>
    <row r="269" spans="4:4" x14ac:dyDescent="0.25">
      <c r="D269" s="30"/>
    </row>
    <row r="270" spans="4:4" x14ac:dyDescent="0.25">
      <c r="D270" s="30"/>
    </row>
    <row r="271" spans="4:4" x14ac:dyDescent="0.25">
      <c r="D271" s="30"/>
    </row>
    <row r="272" spans="4:4" x14ac:dyDescent="0.25">
      <c r="D272" s="30"/>
    </row>
    <row r="273" spans="4:4" x14ac:dyDescent="0.25">
      <c r="D273" s="30"/>
    </row>
    <row r="274" spans="4:4" x14ac:dyDescent="0.25">
      <c r="D274" s="30"/>
    </row>
    <row r="275" spans="4:4" x14ac:dyDescent="0.25">
      <c r="D275" s="30"/>
    </row>
    <row r="276" spans="4:4" x14ac:dyDescent="0.25">
      <c r="D276" s="30"/>
    </row>
    <row r="277" spans="4:4" x14ac:dyDescent="0.25">
      <c r="D277" s="30"/>
    </row>
    <row r="278" spans="4:4" x14ac:dyDescent="0.25">
      <c r="D278" s="30"/>
    </row>
    <row r="279" spans="4:4" x14ac:dyDescent="0.25">
      <c r="D279" s="30"/>
    </row>
    <row r="280" spans="4:4" x14ac:dyDescent="0.25">
      <c r="D280" s="30"/>
    </row>
    <row r="281" spans="4:4" x14ac:dyDescent="0.25">
      <c r="D281" s="30"/>
    </row>
    <row r="282" spans="4:4" x14ac:dyDescent="0.25">
      <c r="D282" s="30"/>
    </row>
    <row r="283" spans="4:4" x14ac:dyDescent="0.25">
      <c r="D283" s="30"/>
    </row>
    <row r="284" spans="4:4" x14ac:dyDescent="0.25">
      <c r="D284" s="30"/>
    </row>
    <row r="285" spans="4:4" x14ac:dyDescent="0.25">
      <c r="D285" s="30"/>
    </row>
    <row r="286" spans="4:4" x14ac:dyDescent="0.25">
      <c r="D286" s="30"/>
    </row>
    <row r="287" spans="4:4" x14ac:dyDescent="0.25">
      <c r="D287" s="30"/>
    </row>
    <row r="288" spans="4:4" x14ac:dyDescent="0.25">
      <c r="D288" s="30"/>
    </row>
    <row r="289" spans="4:4" x14ac:dyDescent="0.25">
      <c r="D289" s="30"/>
    </row>
    <row r="290" spans="4:4" x14ac:dyDescent="0.25">
      <c r="D290" s="30"/>
    </row>
    <row r="291" spans="4:4" x14ac:dyDescent="0.25">
      <c r="D291" s="30"/>
    </row>
    <row r="292" spans="4:4" x14ac:dyDescent="0.25">
      <c r="D292" s="30"/>
    </row>
    <row r="293" spans="4:4" x14ac:dyDescent="0.25">
      <c r="D293" s="30"/>
    </row>
    <row r="294" spans="4:4" x14ac:dyDescent="0.25">
      <c r="D294" s="30"/>
    </row>
    <row r="295" spans="4:4" x14ac:dyDescent="0.25">
      <c r="D295" s="30"/>
    </row>
    <row r="296" spans="4:4" x14ac:dyDescent="0.25">
      <c r="D296" s="30"/>
    </row>
    <row r="297" spans="4:4" x14ac:dyDescent="0.25">
      <c r="D297" s="30"/>
    </row>
    <row r="298" spans="4:4" x14ac:dyDescent="0.25">
      <c r="D298" s="30"/>
    </row>
    <row r="299" spans="4:4" x14ac:dyDescent="0.25">
      <c r="D299" s="30"/>
    </row>
    <row r="300" spans="4:4" x14ac:dyDescent="0.25">
      <c r="D300" s="30"/>
    </row>
    <row r="301" spans="4:4" x14ac:dyDescent="0.25">
      <c r="D301" s="30"/>
    </row>
    <row r="302" spans="4:4" x14ac:dyDescent="0.25">
      <c r="D302" s="30"/>
    </row>
    <row r="303" spans="4:4" x14ac:dyDescent="0.25">
      <c r="D303" s="30"/>
    </row>
    <row r="304" spans="4:4" x14ac:dyDescent="0.25">
      <c r="D304" s="30"/>
    </row>
    <row r="305" spans="4:4" x14ac:dyDescent="0.25">
      <c r="D305" s="30"/>
    </row>
    <row r="306" spans="4:4" x14ac:dyDescent="0.25">
      <c r="D306" s="30"/>
    </row>
    <row r="307" spans="4:4" x14ac:dyDescent="0.25">
      <c r="D307" s="30"/>
    </row>
    <row r="308" spans="4:4" x14ac:dyDescent="0.25">
      <c r="D308" s="30"/>
    </row>
    <row r="309" spans="4:4" x14ac:dyDescent="0.25">
      <c r="D309" s="30"/>
    </row>
    <row r="310" spans="4:4" x14ac:dyDescent="0.25">
      <c r="D310" s="30"/>
    </row>
    <row r="311" spans="4:4" x14ac:dyDescent="0.25">
      <c r="D311" s="30"/>
    </row>
    <row r="312" spans="4:4" x14ac:dyDescent="0.25">
      <c r="D312" s="30"/>
    </row>
    <row r="313" spans="4:4" x14ac:dyDescent="0.25">
      <c r="D313" s="30"/>
    </row>
    <row r="314" spans="4:4" x14ac:dyDescent="0.25">
      <c r="D314" s="30"/>
    </row>
    <row r="315" spans="4:4" x14ac:dyDescent="0.25">
      <c r="D315" s="30"/>
    </row>
    <row r="316" spans="4:4" x14ac:dyDescent="0.25">
      <c r="D316" s="30"/>
    </row>
    <row r="317" spans="4:4" x14ac:dyDescent="0.25">
      <c r="D317" s="30"/>
    </row>
    <row r="318" spans="4:4" x14ac:dyDescent="0.25">
      <c r="D318" s="30"/>
    </row>
    <row r="319" spans="4:4" x14ac:dyDescent="0.25">
      <c r="D319" s="30"/>
    </row>
    <row r="320" spans="4:4" x14ac:dyDescent="0.25">
      <c r="D320" s="30"/>
    </row>
    <row r="321" spans="4:4" x14ac:dyDescent="0.25">
      <c r="D321" s="30"/>
    </row>
    <row r="322" spans="4:4" x14ac:dyDescent="0.25">
      <c r="D322" s="30"/>
    </row>
    <row r="323" spans="4:4" x14ac:dyDescent="0.25">
      <c r="D323" s="30"/>
    </row>
    <row r="324" spans="4:4" x14ac:dyDescent="0.25">
      <c r="D324" s="30"/>
    </row>
    <row r="325" spans="4:4" x14ac:dyDescent="0.25">
      <c r="D325" s="30"/>
    </row>
    <row r="326" spans="4:4" x14ac:dyDescent="0.25">
      <c r="D326" s="30"/>
    </row>
    <row r="327" spans="4:4" x14ac:dyDescent="0.25">
      <c r="D327" s="30"/>
    </row>
    <row r="328" spans="4:4" x14ac:dyDescent="0.25">
      <c r="D328" s="30"/>
    </row>
    <row r="329" spans="4:4" x14ac:dyDescent="0.25">
      <c r="D329" s="30"/>
    </row>
    <row r="330" spans="4:4" x14ac:dyDescent="0.25">
      <c r="D330" s="30"/>
    </row>
    <row r="331" spans="4:4" x14ac:dyDescent="0.25">
      <c r="D331" s="30"/>
    </row>
    <row r="332" spans="4:4" x14ac:dyDescent="0.25">
      <c r="D332" s="30"/>
    </row>
    <row r="333" spans="4:4" x14ac:dyDescent="0.25">
      <c r="D333" s="30"/>
    </row>
    <row r="334" spans="4:4" x14ac:dyDescent="0.25">
      <c r="D334" s="30"/>
    </row>
    <row r="335" spans="4:4" x14ac:dyDescent="0.25">
      <c r="D335" s="30"/>
    </row>
    <row r="336" spans="4:4" x14ac:dyDescent="0.25">
      <c r="D336" s="30"/>
    </row>
    <row r="337" spans="4:4" x14ac:dyDescent="0.25">
      <c r="D337" s="30"/>
    </row>
    <row r="338" spans="4:4" x14ac:dyDescent="0.25">
      <c r="D338" s="30"/>
    </row>
    <row r="339" spans="4:4" x14ac:dyDescent="0.25">
      <c r="D339" s="30"/>
    </row>
    <row r="340" spans="4:4" x14ac:dyDescent="0.25">
      <c r="D340" s="30"/>
    </row>
    <row r="341" spans="4:4" x14ac:dyDescent="0.25">
      <c r="D341" s="30"/>
    </row>
    <row r="342" spans="4:4" x14ac:dyDescent="0.25">
      <c r="D342" s="30"/>
    </row>
    <row r="343" spans="4:4" x14ac:dyDescent="0.25">
      <c r="D343" s="30"/>
    </row>
    <row r="344" spans="4:4" x14ac:dyDescent="0.25">
      <c r="D344" s="30"/>
    </row>
    <row r="345" spans="4:4" x14ac:dyDescent="0.25">
      <c r="D345" s="30"/>
    </row>
    <row r="346" spans="4:4" x14ac:dyDescent="0.25">
      <c r="D346" s="30"/>
    </row>
    <row r="347" spans="4:4" x14ac:dyDescent="0.25">
      <c r="D347" s="30"/>
    </row>
    <row r="348" spans="4:4" x14ac:dyDescent="0.25">
      <c r="D348" s="30"/>
    </row>
    <row r="349" spans="4:4" x14ac:dyDescent="0.25">
      <c r="D349" s="30"/>
    </row>
    <row r="350" spans="4:4" x14ac:dyDescent="0.25">
      <c r="D350" s="30"/>
    </row>
    <row r="351" spans="4:4" x14ac:dyDescent="0.25">
      <c r="D351" s="30"/>
    </row>
    <row r="352" spans="4:4" x14ac:dyDescent="0.25">
      <c r="D352" s="30"/>
    </row>
    <row r="353" spans="4:4" x14ac:dyDescent="0.25">
      <c r="D353" s="30"/>
    </row>
    <row r="354" spans="4:4" x14ac:dyDescent="0.25">
      <c r="D354" s="30"/>
    </row>
    <row r="355" spans="4:4" x14ac:dyDescent="0.25">
      <c r="D355" s="30"/>
    </row>
    <row r="356" spans="4:4" x14ac:dyDescent="0.25">
      <c r="D356" s="30"/>
    </row>
    <row r="357" spans="4:4" x14ac:dyDescent="0.25">
      <c r="D357" s="30"/>
    </row>
    <row r="358" spans="4:4" x14ac:dyDescent="0.25">
      <c r="D358" s="30"/>
    </row>
    <row r="359" spans="4:4" x14ac:dyDescent="0.25">
      <c r="D359" s="30"/>
    </row>
    <row r="360" spans="4:4" x14ac:dyDescent="0.25">
      <c r="D360" s="30"/>
    </row>
    <row r="361" spans="4:4" x14ac:dyDescent="0.25">
      <c r="D361" s="30"/>
    </row>
    <row r="362" spans="4:4" x14ac:dyDescent="0.25">
      <c r="D362" s="30"/>
    </row>
    <row r="363" spans="4:4" x14ac:dyDescent="0.25">
      <c r="D363" s="30"/>
    </row>
    <row r="364" spans="4:4" x14ac:dyDescent="0.25">
      <c r="D364" s="30"/>
    </row>
    <row r="365" spans="4:4" x14ac:dyDescent="0.25">
      <c r="D365" s="30"/>
    </row>
    <row r="366" spans="4:4" x14ac:dyDescent="0.25">
      <c r="D366" s="30"/>
    </row>
    <row r="367" spans="4:4" x14ac:dyDescent="0.25">
      <c r="D367" s="30"/>
    </row>
    <row r="368" spans="4:4" x14ac:dyDescent="0.25">
      <c r="D368" s="30"/>
    </row>
    <row r="369" spans="4:4" x14ac:dyDescent="0.25">
      <c r="D369" s="30"/>
    </row>
    <row r="370" spans="4:4" x14ac:dyDescent="0.25">
      <c r="D370" s="30"/>
    </row>
    <row r="371" spans="4:4" x14ac:dyDescent="0.25">
      <c r="D371" s="30"/>
    </row>
    <row r="372" spans="4:4" x14ac:dyDescent="0.25">
      <c r="D372" s="30"/>
    </row>
    <row r="373" spans="4:4" x14ac:dyDescent="0.25">
      <c r="D373" s="30"/>
    </row>
    <row r="374" spans="4:4" x14ac:dyDescent="0.25">
      <c r="D374" s="30"/>
    </row>
    <row r="375" spans="4:4" x14ac:dyDescent="0.25">
      <c r="D375" s="30"/>
    </row>
    <row r="376" spans="4:4" x14ac:dyDescent="0.25">
      <c r="D376" s="30"/>
    </row>
    <row r="377" spans="4:4" x14ac:dyDescent="0.25">
      <c r="D377" s="30"/>
    </row>
    <row r="378" spans="4:4" x14ac:dyDescent="0.25">
      <c r="D378" s="30"/>
    </row>
    <row r="379" spans="4:4" x14ac:dyDescent="0.25">
      <c r="D379" s="30"/>
    </row>
    <row r="380" spans="4:4" x14ac:dyDescent="0.25">
      <c r="D380" s="30"/>
    </row>
    <row r="381" spans="4:4" x14ac:dyDescent="0.25">
      <c r="D381" s="30"/>
    </row>
    <row r="382" spans="4:4" x14ac:dyDescent="0.25">
      <c r="D382" s="30"/>
    </row>
    <row r="383" spans="4:4" x14ac:dyDescent="0.25">
      <c r="D383" s="30"/>
    </row>
    <row r="384" spans="4:4" x14ac:dyDescent="0.25">
      <c r="D384" s="30"/>
    </row>
    <row r="385" spans="4:4" x14ac:dyDescent="0.25">
      <c r="D385" s="30"/>
    </row>
    <row r="386" spans="4:4" x14ac:dyDescent="0.25">
      <c r="D386" s="30"/>
    </row>
    <row r="387" spans="4:4" x14ac:dyDescent="0.25">
      <c r="D387" s="30"/>
    </row>
    <row r="388" spans="4:4" x14ac:dyDescent="0.25">
      <c r="D388" s="30"/>
    </row>
    <row r="389" spans="4:4" x14ac:dyDescent="0.25">
      <c r="D389" s="30"/>
    </row>
    <row r="390" spans="4:4" x14ac:dyDescent="0.25">
      <c r="D390" s="30"/>
    </row>
    <row r="391" spans="4:4" x14ac:dyDescent="0.25">
      <c r="D391" s="30"/>
    </row>
    <row r="392" spans="4:4" x14ac:dyDescent="0.25">
      <c r="D392" s="30"/>
    </row>
    <row r="393" spans="4:4" x14ac:dyDescent="0.25">
      <c r="D393" s="30"/>
    </row>
    <row r="394" spans="4:4" x14ac:dyDescent="0.25">
      <c r="D394" s="30"/>
    </row>
    <row r="395" spans="4:4" x14ac:dyDescent="0.25">
      <c r="D395" s="30"/>
    </row>
    <row r="396" spans="4:4" x14ac:dyDescent="0.25">
      <c r="D396" s="30"/>
    </row>
    <row r="397" spans="4:4" x14ac:dyDescent="0.25">
      <c r="D397" s="30"/>
    </row>
    <row r="398" spans="4:4" x14ac:dyDescent="0.25">
      <c r="D398" s="30"/>
    </row>
    <row r="399" spans="4:4" x14ac:dyDescent="0.25">
      <c r="D399" s="30"/>
    </row>
    <row r="400" spans="4:4" x14ac:dyDescent="0.25">
      <c r="D400" s="30"/>
    </row>
    <row r="401" spans="4:4" x14ac:dyDescent="0.25">
      <c r="D401" s="30"/>
    </row>
    <row r="402" spans="4:4" x14ac:dyDescent="0.25">
      <c r="D402" s="30"/>
    </row>
    <row r="403" spans="4:4" x14ac:dyDescent="0.25">
      <c r="D403" s="30"/>
    </row>
    <row r="404" spans="4:4" x14ac:dyDescent="0.25">
      <c r="D404" s="30"/>
    </row>
    <row r="405" spans="4:4" x14ac:dyDescent="0.25">
      <c r="D405" s="30"/>
    </row>
    <row r="406" spans="4:4" x14ac:dyDescent="0.25">
      <c r="D406" s="30"/>
    </row>
    <row r="407" spans="4:4" x14ac:dyDescent="0.25">
      <c r="D407" s="30"/>
    </row>
    <row r="408" spans="4:4" x14ac:dyDescent="0.25">
      <c r="D408" s="30"/>
    </row>
    <row r="409" spans="4:4" x14ac:dyDescent="0.25">
      <c r="D409" s="30"/>
    </row>
    <row r="410" spans="4:4" x14ac:dyDescent="0.25">
      <c r="D410" s="30"/>
    </row>
    <row r="411" spans="4:4" x14ac:dyDescent="0.25">
      <c r="D411" s="30"/>
    </row>
    <row r="412" spans="4:4" x14ac:dyDescent="0.25">
      <c r="D412" s="30"/>
    </row>
    <row r="413" spans="4:4" x14ac:dyDescent="0.25">
      <c r="D413" s="30"/>
    </row>
    <row r="414" spans="4:4" x14ac:dyDescent="0.25">
      <c r="D414" s="30"/>
    </row>
    <row r="415" spans="4:4" x14ac:dyDescent="0.25">
      <c r="D415" s="30"/>
    </row>
    <row r="416" spans="4:4" x14ac:dyDescent="0.25">
      <c r="D416" s="30"/>
    </row>
    <row r="417" spans="4:4" x14ac:dyDescent="0.25">
      <c r="D417" s="30"/>
    </row>
    <row r="418" spans="4:4" x14ac:dyDescent="0.25">
      <c r="D418" s="30"/>
    </row>
    <row r="419" spans="4:4" x14ac:dyDescent="0.25">
      <c r="D419" s="30"/>
    </row>
    <row r="420" spans="4:4" x14ac:dyDescent="0.25">
      <c r="D420" s="30"/>
    </row>
    <row r="421" spans="4:4" x14ac:dyDescent="0.25">
      <c r="D421" s="30"/>
    </row>
    <row r="422" spans="4:4" x14ac:dyDescent="0.25">
      <c r="D422" s="30"/>
    </row>
    <row r="423" spans="4:4" x14ac:dyDescent="0.25">
      <c r="D423" s="30"/>
    </row>
    <row r="424" spans="4:4" x14ac:dyDescent="0.25">
      <c r="D424" s="30"/>
    </row>
    <row r="425" spans="4:4" x14ac:dyDescent="0.25">
      <c r="D425" s="30"/>
    </row>
    <row r="426" spans="4:4" x14ac:dyDescent="0.25">
      <c r="D426" s="30"/>
    </row>
    <row r="427" spans="4:4" x14ac:dyDescent="0.25">
      <c r="D427" s="30"/>
    </row>
    <row r="428" spans="4:4" x14ac:dyDescent="0.25">
      <c r="D428" s="30"/>
    </row>
    <row r="429" spans="4:4" x14ac:dyDescent="0.25">
      <c r="D429" s="30"/>
    </row>
    <row r="430" spans="4:4" x14ac:dyDescent="0.25">
      <c r="D430" s="30"/>
    </row>
    <row r="431" spans="4:4" x14ac:dyDescent="0.25">
      <c r="D431" s="30"/>
    </row>
    <row r="432" spans="4:4" x14ac:dyDescent="0.25">
      <c r="D432" s="30"/>
    </row>
    <row r="433" spans="4:4" x14ac:dyDescent="0.25">
      <c r="D433" s="30"/>
    </row>
    <row r="434" spans="4:4" x14ac:dyDescent="0.25">
      <c r="D434" s="30"/>
    </row>
    <row r="435" spans="4:4" x14ac:dyDescent="0.25">
      <c r="D435" s="30"/>
    </row>
    <row r="436" spans="4:4" x14ac:dyDescent="0.25">
      <c r="D436" s="30"/>
    </row>
    <row r="437" spans="4:4" x14ac:dyDescent="0.25">
      <c r="D437" s="30"/>
    </row>
    <row r="438" spans="4:4" x14ac:dyDescent="0.25">
      <c r="D438" s="30"/>
    </row>
    <row r="439" spans="4:4" x14ac:dyDescent="0.25">
      <c r="D439" s="30"/>
    </row>
    <row r="440" spans="4:4" x14ac:dyDescent="0.25">
      <c r="D440" s="30"/>
    </row>
    <row r="441" spans="4:4" x14ac:dyDescent="0.25">
      <c r="D441" s="30"/>
    </row>
    <row r="442" spans="4:4" x14ac:dyDescent="0.25">
      <c r="D442" s="30"/>
    </row>
    <row r="443" spans="4:4" x14ac:dyDescent="0.25">
      <c r="D443" s="30"/>
    </row>
    <row r="444" spans="4:4" x14ac:dyDescent="0.25">
      <c r="D444" s="30"/>
    </row>
    <row r="445" spans="4:4" x14ac:dyDescent="0.25">
      <c r="D445" s="30"/>
    </row>
    <row r="446" spans="4:4" x14ac:dyDescent="0.25">
      <c r="D446" s="30"/>
    </row>
    <row r="447" spans="4:4" x14ac:dyDescent="0.25">
      <c r="D447" s="30"/>
    </row>
    <row r="448" spans="4:4" x14ac:dyDescent="0.25">
      <c r="D448" s="30"/>
    </row>
    <row r="449" spans="4:4" x14ac:dyDescent="0.25">
      <c r="D449" s="30"/>
    </row>
    <row r="450" spans="4:4" x14ac:dyDescent="0.25">
      <c r="D450" s="30"/>
    </row>
    <row r="451" spans="4:4" x14ac:dyDescent="0.25">
      <c r="D451" s="30"/>
    </row>
    <row r="452" spans="4:4" x14ac:dyDescent="0.25">
      <c r="D452" s="30"/>
    </row>
    <row r="453" spans="4:4" x14ac:dyDescent="0.25">
      <c r="D453" s="30"/>
    </row>
    <row r="454" spans="4:4" x14ac:dyDescent="0.25">
      <c r="D454" s="30"/>
    </row>
    <row r="455" spans="4:4" x14ac:dyDescent="0.25">
      <c r="D455" s="30"/>
    </row>
    <row r="456" spans="4:4" x14ac:dyDescent="0.25">
      <c r="D456" s="30"/>
    </row>
    <row r="457" spans="4:4" x14ac:dyDescent="0.25">
      <c r="D457" s="30"/>
    </row>
    <row r="458" spans="4:4" x14ac:dyDescent="0.25">
      <c r="D458" s="30"/>
    </row>
    <row r="459" spans="4:4" x14ac:dyDescent="0.25">
      <c r="D459" s="30"/>
    </row>
    <row r="460" spans="4:4" x14ac:dyDescent="0.25">
      <c r="D460" s="30"/>
    </row>
    <row r="461" spans="4:4" x14ac:dyDescent="0.25">
      <c r="D461" s="30"/>
    </row>
    <row r="462" spans="4:4" x14ac:dyDescent="0.25">
      <c r="D462" s="30"/>
    </row>
    <row r="463" spans="4:4" x14ac:dyDescent="0.25">
      <c r="D463" s="30"/>
    </row>
    <row r="464" spans="4:4" x14ac:dyDescent="0.25">
      <c r="D464" s="30"/>
    </row>
    <row r="465" spans="4:4" x14ac:dyDescent="0.25">
      <c r="D465" s="30"/>
    </row>
    <row r="466" spans="4:4" x14ac:dyDescent="0.25">
      <c r="D466" s="30"/>
    </row>
    <row r="467" spans="4:4" x14ac:dyDescent="0.25">
      <c r="D467" s="30"/>
    </row>
    <row r="468" spans="4:4" x14ac:dyDescent="0.25">
      <c r="D468" s="30"/>
    </row>
    <row r="469" spans="4:4" x14ac:dyDescent="0.25">
      <c r="D469" s="30"/>
    </row>
    <row r="470" spans="4:4" x14ac:dyDescent="0.25">
      <c r="D470" s="30"/>
    </row>
    <row r="471" spans="4:4" x14ac:dyDescent="0.25">
      <c r="D471" s="30"/>
    </row>
    <row r="472" spans="4:4" x14ac:dyDescent="0.25">
      <c r="D472" s="30"/>
    </row>
    <row r="473" spans="4:4" x14ac:dyDescent="0.25">
      <c r="D473" s="30"/>
    </row>
    <row r="474" spans="4:4" x14ac:dyDescent="0.25">
      <c r="D474" s="30"/>
    </row>
    <row r="475" spans="4:4" x14ac:dyDescent="0.25">
      <c r="D475" s="30"/>
    </row>
    <row r="476" spans="4:4" x14ac:dyDescent="0.25">
      <c r="D476" s="30"/>
    </row>
    <row r="477" spans="4:4" x14ac:dyDescent="0.25">
      <c r="D477" s="30"/>
    </row>
    <row r="478" spans="4:4" x14ac:dyDescent="0.25">
      <c r="D478" s="30"/>
    </row>
    <row r="479" spans="4:4" x14ac:dyDescent="0.25">
      <c r="D479" s="30"/>
    </row>
    <row r="480" spans="4:4" x14ac:dyDescent="0.25">
      <c r="D480" s="30"/>
    </row>
    <row r="481" spans="4:4" x14ac:dyDescent="0.25">
      <c r="D481" s="30"/>
    </row>
    <row r="482" spans="4:4" x14ac:dyDescent="0.25">
      <c r="D482" s="30"/>
    </row>
    <row r="483" spans="4:4" x14ac:dyDescent="0.25">
      <c r="D483" s="30"/>
    </row>
    <row r="484" spans="4:4" x14ac:dyDescent="0.25">
      <c r="D484" s="30"/>
    </row>
    <row r="485" spans="4:4" x14ac:dyDescent="0.25">
      <c r="D485" s="30"/>
    </row>
    <row r="486" spans="4:4" x14ac:dyDescent="0.25">
      <c r="D486" s="30"/>
    </row>
    <row r="487" spans="4:4" x14ac:dyDescent="0.25">
      <c r="D487" s="30"/>
    </row>
    <row r="488" spans="4:4" x14ac:dyDescent="0.25">
      <c r="D488" s="30"/>
    </row>
    <row r="489" spans="4:4" x14ac:dyDescent="0.25">
      <c r="D489" s="30"/>
    </row>
    <row r="490" spans="4:4" x14ac:dyDescent="0.25">
      <c r="D490" s="30"/>
    </row>
    <row r="491" spans="4:4" x14ac:dyDescent="0.25">
      <c r="D491" s="30"/>
    </row>
    <row r="492" spans="4:4" x14ac:dyDescent="0.25">
      <c r="D492" s="30"/>
    </row>
    <row r="493" spans="4:4" x14ac:dyDescent="0.25">
      <c r="D493" s="30"/>
    </row>
    <row r="494" spans="4:4" x14ac:dyDescent="0.25">
      <c r="D494" s="30"/>
    </row>
    <row r="495" spans="4:4" x14ac:dyDescent="0.25">
      <c r="D495" s="30"/>
    </row>
    <row r="496" spans="4:4" x14ac:dyDescent="0.25">
      <c r="D496" s="30"/>
    </row>
    <row r="497" spans="4:4" x14ac:dyDescent="0.25">
      <c r="D497" s="30"/>
    </row>
    <row r="498" spans="4:4" x14ac:dyDescent="0.25">
      <c r="D498" s="30"/>
    </row>
    <row r="499" spans="4:4" x14ac:dyDescent="0.25">
      <c r="D499" s="30"/>
    </row>
    <row r="500" spans="4:4" x14ac:dyDescent="0.25">
      <c r="D500" s="30"/>
    </row>
    <row r="501" spans="4:4" x14ac:dyDescent="0.25">
      <c r="D501" s="30"/>
    </row>
    <row r="502" spans="4:4" x14ac:dyDescent="0.25">
      <c r="D502" s="30"/>
    </row>
    <row r="503" spans="4:4" x14ac:dyDescent="0.25">
      <c r="D503" s="30"/>
    </row>
    <row r="504" spans="4:4" x14ac:dyDescent="0.25">
      <c r="D504" s="30"/>
    </row>
    <row r="505" spans="4:4" x14ac:dyDescent="0.25">
      <c r="D505" s="30"/>
    </row>
    <row r="506" spans="4:4" x14ac:dyDescent="0.25">
      <c r="D506" s="30"/>
    </row>
    <row r="507" spans="4:4" x14ac:dyDescent="0.25">
      <c r="D507" s="30"/>
    </row>
    <row r="508" spans="4:4" x14ac:dyDescent="0.25">
      <c r="D508" s="30"/>
    </row>
    <row r="509" spans="4:4" x14ac:dyDescent="0.25">
      <c r="D509" s="30"/>
    </row>
    <row r="510" spans="4:4" x14ac:dyDescent="0.25">
      <c r="D510" s="30"/>
    </row>
    <row r="511" spans="4:4" x14ac:dyDescent="0.25">
      <c r="D511" s="30"/>
    </row>
    <row r="512" spans="4:4" x14ac:dyDescent="0.25">
      <c r="D512" s="30"/>
    </row>
    <row r="513" spans="4:4" x14ac:dyDescent="0.25">
      <c r="D513" s="30"/>
    </row>
    <row r="514" spans="4:4" x14ac:dyDescent="0.25">
      <c r="D514" s="30"/>
    </row>
    <row r="515" spans="4:4" x14ac:dyDescent="0.25">
      <c r="D515" s="30"/>
    </row>
    <row r="516" spans="4:4" x14ac:dyDescent="0.25">
      <c r="D516" s="30"/>
    </row>
    <row r="517" spans="4:4" x14ac:dyDescent="0.25">
      <c r="D517" s="30"/>
    </row>
    <row r="518" spans="4:4" x14ac:dyDescent="0.25">
      <c r="D518" s="30"/>
    </row>
    <row r="519" spans="4:4" x14ac:dyDescent="0.25">
      <c r="D519" s="30"/>
    </row>
    <row r="520" spans="4:4" x14ac:dyDescent="0.25">
      <c r="D520" s="30"/>
    </row>
    <row r="521" spans="4:4" x14ac:dyDescent="0.25">
      <c r="D521" s="30"/>
    </row>
    <row r="522" spans="4:4" x14ac:dyDescent="0.25">
      <c r="D522" s="30"/>
    </row>
    <row r="523" spans="4:4" x14ac:dyDescent="0.25">
      <c r="D523" s="30"/>
    </row>
    <row r="524" spans="4:4" x14ac:dyDescent="0.25">
      <c r="D524" s="30"/>
    </row>
    <row r="525" spans="4:4" x14ac:dyDescent="0.25">
      <c r="D525" s="30"/>
    </row>
    <row r="526" spans="4:4" x14ac:dyDescent="0.25">
      <c r="D526" s="30"/>
    </row>
    <row r="527" spans="4:4" x14ac:dyDescent="0.25">
      <c r="D527" s="30"/>
    </row>
    <row r="528" spans="4:4" x14ac:dyDescent="0.25">
      <c r="D528" s="30"/>
    </row>
    <row r="529" spans="4:4" x14ac:dyDescent="0.25">
      <c r="D529" s="30"/>
    </row>
    <row r="530" spans="4:4" x14ac:dyDescent="0.25">
      <c r="D530" s="30"/>
    </row>
    <row r="531" spans="4:4" x14ac:dyDescent="0.25">
      <c r="D531" s="30"/>
    </row>
    <row r="532" spans="4:4" x14ac:dyDescent="0.25">
      <c r="D532" s="30"/>
    </row>
    <row r="533" spans="4:4" x14ac:dyDescent="0.25">
      <c r="D533" s="30"/>
    </row>
    <row r="534" spans="4:4" x14ac:dyDescent="0.25">
      <c r="D534" s="30"/>
    </row>
    <row r="535" spans="4:4" x14ac:dyDescent="0.25">
      <c r="D535" s="30"/>
    </row>
    <row r="536" spans="4:4" x14ac:dyDescent="0.25">
      <c r="D536" s="30"/>
    </row>
  </sheetData>
  <sheetProtection formatCells="0" formatColumns="0" formatRows="0"/>
  <conditionalFormatting sqref="G15 G28:G29">
    <cfRule type="cellIs" dxfId="8" priority="16" stopIfTrue="1" operator="notEqual">
      <formula>0</formula>
    </cfRule>
  </conditionalFormatting>
  <conditionalFormatting sqref="G26">
    <cfRule type="cellIs" dxfId="7" priority="15" stopIfTrue="1" operator="notEqual">
      <formula>0</formula>
    </cfRule>
  </conditionalFormatting>
  <conditionalFormatting sqref="G27">
    <cfRule type="cellIs" dxfId="6" priority="14" stopIfTrue="1" operator="notEqual">
      <formula>0</formula>
    </cfRule>
  </conditionalFormatting>
  <conditionalFormatting sqref="G39">
    <cfRule type="cellIs" dxfId="5" priority="13" stopIfTrue="1" operator="notEqual">
      <formula>0</formula>
    </cfRule>
  </conditionalFormatting>
  <conditionalFormatting sqref="G49">
    <cfRule type="cellIs" dxfId="4" priority="12" stopIfTrue="1" operator="notEqual">
      <formula>0</formula>
    </cfRule>
  </conditionalFormatting>
  <conditionalFormatting sqref="G50:G51">
    <cfRule type="cellIs" dxfId="3" priority="11" stopIfTrue="1" operator="notEqual">
      <formula>0</formula>
    </cfRule>
  </conditionalFormatting>
  <conditionalFormatting sqref="L89">
    <cfRule type="cellIs" dxfId="2" priority="4" stopIfTrue="1" operator="notEqual">
      <formula>0</formula>
    </cfRule>
  </conditionalFormatting>
  <conditionalFormatting sqref="J89">
    <cfRule type="cellIs" dxfId="1" priority="2" stopIfTrue="1" operator="greaterThan">
      <formula>0</formula>
    </cfRule>
  </conditionalFormatting>
  <conditionalFormatting sqref="G33">
    <cfRule type="containsText" dxfId="0" priority="1" stopIfTrue="1" operator="containsText" text="included in error count">
      <formula>NOT(ISERROR(SEARCH("included in error count",G33)))</formula>
    </cfRule>
  </conditionalFormatting>
  <dataValidations count="3">
    <dataValidation type="list" allowBlank="1" showInputMessage="1" showErrorMessage="1" sqref="L83" xr:uid="{00000000-0002-0000-0200-000000000000}">
      <formula1>$S$1:$S$7</formula1>
    </dataValidation>
    <dataValidation type="list" allowBlank="1" showInputMessage="1" showErrorMessage="1" sqref="L84" xr:uid="{00000000-0002-0000-0200-000001000000}">
      <formula1>$S$1:$S$5</formula1>
    </dataValidation>
    <dataValidation type="list" allowBlank="1" showInputMessage="1" showErrorMessage="1" sqref="L85" xr:uid="{00000000-0002-0000-0200-000002000000}">
      <formula1>$S$1:$S$2</formula1>
    </dataValidation>
  </dataValidations>
  <pageMargins left="0.7" right="0.7" top="0.75" bottom="0.75" header="0.3" footer="0.3"/>
  <pageSetup scale="69"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H33"/>
  <sheetViews>
    <sheetView showGridLines="0" workbookViewId="0">
      <selection activeCell="F3" sqref="F3"/>
    </sheetView>
  </sheetViews>
  <sheetFormatPr defaultRowHeight="15" x14ac:dyDescent="0.25"/>
  <cols>
    <col min="2" max="2" width="10.42578125" bestFit="1" customWidth="1"/>
    <col min="3" max="3" width="29.85546875" customWidth="1"/>
    <col min="4" max="4" width="40.5703125" customWidth="1"/>
    <col min="5" max="5" width="3.7109375" customWidth="1"/>
    <col min="6" max="6" width="13.42578125" customWidth="1"/>
    <col min="7" max="7" width="3.5703125" customWidth="1"/>
    <col min="8" max="8" width="14.140625" customWidth="1"/>
  </cols>
  <sheetData>
    <row r="1" spans="1:8" s="65" customFormat="1" x14ac:dyDescent="0.25"/>
    <row r="2" spans="1:8" ht="54.75" customHeight="1" x14ac:dyDescent="0.25">
      <c r="A2" s="534" t="s">
        <v>67</v>
      </c>
      <c r="B2" s="534"/>
      <c r="C2" s="534"/>
      <c r="D2" s="534"/>
      <c r="E2" s="534"/>
      <c r="F2" s="93"/>
      <c r="G2" s="93"/>
      <c r="H2" s="92"/>
    </row>
    <row r="3" spans="1:8" x14ac:dyDescent="0.25">
      <c r="A3" s="65"/>
      <c r="B3" s="65"/>
      <c r="C3" s="65"/>
      <c r="D3" s="65"/>
      <c r="E3" s="65"/>
      <c r="F3" s="65"/>
      <c r="G3" s="65"/>
      <c r="H3" s="65"/>
    </row>
    <row r="4" spans="1:8" ht="15.75" x14ac:dyDescent="0.25">
      <c r="A4" s="69"/>
      <c r="B4" s="70">
        <f>'Collection Worksheet'!D2</f>
        <v>0</v>
      </c>
      <c r="C4" s="71"/>
      <c r="D4" s="72"/>
      <c r="E4" s="73"/>
      <c r="F4" s="76">
        <f>'Collection Worksheet'!F5</f>
        <v>2019</v>
      </c>
      <c r="G4" s="69"/>
      <c r="H4" s="76">
        <f>'Collection Worksheet'!F5</f>
        <v>2019</v>
      </c>
    </row>
    <row r="5" spans="1:8" ht="38.25" x14ac:dyDescent="0.3">
      <c r="A5" s="74"/>
      <c r="B5" s="75" t="s">
        <v>34</v>
      </c>
      <c r="C5" s="74"/>
      <c r="D5" s="74"/>
      <c r="E5" s="74"/>
      <c r="F5" s="76" t="s">
        <v>35</v>
      </c>
      <c r="G5" s="74"/>
      <c r="H5" s="77" t="s">
        <v>36</v>
      </c>
    </row>
    <row r="6" spans="1:8" x14ac:dyDescent="0.25">
      <c r="A6" s="69"/>
      <c r="B6" s="78" t="s">
        <v>37</v>
      </c>
      <c r="C6" s="69"/>
      <c r="D6" s="79"/>
      <c r="E6" s="79"/>
      <c r="F6" s="79"/>
      <c r="G6" s="79"/>
      <c r="H6" s="79"/>
    </row>
    <row r="7" spans="1:8" x14ac:dyDescent="0.25">
      <c r="A7" s="69"/>
      <c r="B7" s="79" t="s">
        <v>38</v>
      </c>
      <c r="C7" s="69"/>
      <c r="D7" s="79"/>
      <c r="E7" s="79" t="s">
        <v>11</v>
      </c>
      <c r="F7" s="333">
        <f>IMPORT!L30</f>
        <v>0</v>
      </c>
      <c r="G7" s="334"/>
      <c r="H7" s="333">
        <f>F7</f>
        <v>0</v>
      </c>
    </row>
    <row r="8" spans="1:8" ht="44.25" customHeight="1" x14ac:dyDescent="0.25">
      <c r="A8" s="69"/>
      <c r="B8" s="531" t="s">
        <v>39</v>
      </c>
      <c r="C8" s="531"/>
      <c r="D8" s="531"/>
      <c r="E8" s="79" t="s">
        <v>11</v>
      </c>
      <c r="F8" s="342">
        <f>IMPORT!L31</f>
        <v>0</v>
      </c>
      <c r="G8" s="343"/>
      <c r="H8" s="343"/>
    </row>
    <row r="9" spans="1:8" x14ac:dyDescent="0.25">
      <c r="A9" s="69"/>
      <c r="B9" s="69"/>
      <c r="C9" s="79" t="s">
        <v>123</v>
      </c>
      <c r="D9" s="69"/>
      <c r="E9" s="79" t="s">
        <v>11</v>
      </c>
      <c r="F9" s="344">
        <f>IMPORT!L34</f>
        <v>0</v>
      </c>
      <c r="G9" s="343"/>
      <c r="H9" s="344">
        <f>F9</f>
        <v>0</v>
      </c>
    </row>
    <row r="10" spans="1:8" x14ac:dyDescent="0.25">
      <c r="A10" s="69"/>
      <c r="B10" s="69"/>
      <c r="C10" s="79" t="s">
        <v>40</v>
      </c>
      <c r="D10" s="69"/>
      <c r="E10" s="79" t="s">
        <v>11</v>
      </c>
      <c r="F10" s="344">
        <f>IMPORT!L79</f>
        <v>0</v>
      </c>
      <c r="G10" s="343"/>
      <c r="H10" s="344">
        <f>F10</f>
        <v>0</v>
      </c>
    </row>
    <row r="11" spans="1:8" x14ac:dyDescent="0.25">
      <c r="A11" s="69"/>
      <c r="B11" s="69"/>
      <c r="C11" s="79" t="s">
        <v>41</v>
      </c>
      <c r="D11" s="69"/>
      <c r="E11" s="79" t="s">
        <v>11</v>
      </c>
      <c r="F11" s="345">
        <f>IMPORT!L35</f>
        <v>0</v>
      </c>
      <c r="G11" s="346"/>
      <c r="H11" s="345">
        <f>F11</f>
        <v>0</v>
      </c>
    </row>
    <row r="12" spans="1:8" x14ac:dyDescent="0.25">
      <c r="A12" s="69"/>
      <c r="B12" s="80" t="s">
        <v>42</v>
      </c>
      <c r="C12" s="81" t="s">
        <v>43</v>
      </c>
      <c r="D12" s="82"/>
      <c r="E12" s="83" t="s">
        <v>11</v>
      </c>
      <c r="F12" s="335">
        <f>F7+F8-SUM(F9:F11)</f>
        <v>0</v>
      </c>
      <c r="G12" s="336"/>
      <c r="H12" s="335">
        <f>H7+H8-SUM(H9:H11)</f>
        <v>0</v>
      </c>
    </row>
    <row r="13" spans="1:8" x14ac:dyDescent="0.25">
      <c r="A13" s="69"/>
      <c r="B13" s="69"/>
      <c r="C13" s="79"/>
      <c r="D13" s="79"/>
      <c r="E13" s="79" t="s">
        <v>11</v>
      </c>
      <c r="F13" s="79"/>
      <c r="G13" s="79"/>
      <c r="H13" s="79"/>
    </row>
    <row r="14" spans="1:8" x14ac:dyDescent="0.25">
      <c r="A14" s="69"/>
      <c r="B14" s="79" t="s">
        <v>44</v>
      </c>
      <c r="C14" s="69"/>
      <c r="D14" s="79"/>
      <c r="E14" s="79" t="s">
        <v>11</v>
      </c>
      <c r="F14" s="345">
        <f>IMPORT!L39</f>
        <v>0</v>
      </c>
      <c r="G14" s="79"/>
      <c r="H14" s="79"/>
    </row>
    <row r="15" spans="1:8" x14ac:dyDescent="0.25">
      <c r="A15" s="69"/>
      <c r="B15" s="79" t="s">
        <v>45</v>
      </c>
      <c r="C15" s="69"/>
      <c r="D15" s="79"/>
      <c r="E15" s="79" t="s">
        <v>11</v>
      </c>
      <c r="F15" s="346">
        <f>F14-F12</f>
        <v>0</v>
      </c>
      <c r="G15" s="79"/>
      <c r="H15" s="79"/>
    </row>
    <row r="16" spans="1:8" x14ac:dyDescent="0.25">
      <c r="A16" s="69"/>
      <c r="B16" s="84" t="s">
        <v>46</v>
      </c>
      <c r="C16" s="69"/>
      <c r="D16" s="79"/>
      <c r="E16" s="79"/>
      <c r="F16" s="343"/>
      <c r="G16" s="79"/>
      <c r="H16" s="79"/>
    </row>
    <row r="17" spans="1:8" x14ac:dyDescent="0.25">
      <c r="A17" s="65"/>
      <c r="B17" s="85" t="s">
        <v>47</v>
      </c>
      <c r="C17" s="79" t="s">
        <v>48</v>
      </c>
      <c r="D17" s="69"/>
      <c r="E17" s="79" t="s">
        <v>11</v>
      </c>
      <c r="F17" s="347">
        <f>IMPORT!L38</f>
        <v>0</v>
      </c>
      <c r="G17" s="79"/>
      <c r="H17" s="79"/>
    </row>
    <row r="18" spans="1:8" ht="15.75" thickBot="1" x14ac:dyDescent="0.3">
      <c r="A18" s="65"/>
      <c r="B18" s="80" t="s">
        <v>42</v>
      </c>
      <c r="C18" s="81" t="s">
        <v>49</v>
      </c>
      <c r="D18" s="82"/>
      <c r="E18" s="83" t="s">
        <v>11</v>
      </c>
      <c r="F18" s="337">
        <f>(F15-SUM(F17:F17))</f>
        <v>0</v>
      </c>
      <c r="G18" s="79"/>
      <c r="H18" s="79"/>
    </row>
    <row r="19" spans="1:8" ht="15.75" thickTop="1" x14ac:dyDescent="0.25">
      <c r="A19" s="65"/>
      <c r="B19" s="69"/>
      <c r="C19" s="79"/>
      <c r="D19" s="79"/>
      <c r="E19" s="79"/>
      <c r="F19" s="79"/>
      <c r="G19" s="79"/>
      <c r="H19" s="79"/>
    </row>
    <row r="20" spans="1:8" ht="15.75" thickBot="1" x14ac:dyDescent="0.3">
      <c r="A20" s="65"/>
      <c r="B20" s="79" t="s">
        <v>50</v>
      </c>
      <c r="C20" s="69"/>
      <c r="D20" s="79"/>
      <c r="E20" s="79" t="s">
        <v>11</v>
      </c>
      <c r="F20" s="338">
        <f>IMPORT!L37</f>
        <v>0</v>
      </c>
      <c r="G20" s="79"/>
      <c r="H20" s="79"/>
    </row>
    <row r="21" spans="1:8" ht="16.5" thickTop="1" thickBot="1" x14ac:dyDescent="0.3">
      <c r="A21" s="65"/>
      <c r="B21" s="69"/>
      <c r="C21" s="86" t="str">
        <f>IF(F18&gt;F20, "Restricted-Stabilization by State Statute understated by ",IF(F20&gt;F18, "Restricted-Stabilization by State Statute overstated by ","Restricted-Stabilization by State Statutue Reportedly Correctly. "))</f>
        <v xml:space="preserve">Restricted-Stabilization by State Statutue Reportedly Correctly. </v>
      </c>
      <c r="D21" s="69"/>
      <c r="E21" s="79" t="s">
        <v>11</v>
      </c>
      <c r="F21" s="339">
        <f>ABS(F18-F20)</f>
        <v>0</v>
      </c>
      <c r="G21" s="79"/>
      <c r="H21" s="79"/>
    </row>
    <row r="22" spans="1:8" ht="50.25" customHeight="1" thickTop="1" x14ac:dyDescent="0.25">
      <c r="A22" s="65"/>
      <c r="B22" s="69"/>
      <c r="C22" s="532" t="str">
        <f>IF(F18&gt;F20,"Since Restricted-Stabilization by State Statute was understated, verfiy that the unit did not appropriate fund balance in excess of legal amount available in row 12 above.","")</f>
        <v/>
      </c>
      <c r="D22" s="532"/>
      <c r="E22" s="532"/>
      <c r="F22" s="532"/>
      <c r="G22" s="79"/>
      <c r="H22" s="79"/>
    </row>
    <row r="23" spans="1:8" x14ac:dyDescent="0.25">
      <c r="A23" s="65"/>
      <c r="B23" s="69"/>
      <c r="C23" s="533" t="s">
        <v>51</v>
      </c>
      <c r="D23" s="79"/>
      <c r="E23" s="79"/>
      <c r="F23" s="79"/>
      <c r="G23" s="79"/>
      <c r="H23" s="87" t="s">
        <v>52</v>
      </c>
    </row>
    <row r="24" spans="1:8" x14ac:dyDescent="0.25">
      <c r="A24" s="65"/>
      <c r="B24" s="69"/>
      <c r="C24" s="533"/>
      <c r="D24" s="79"/>
      <c r="E24" s="79"/>
      <c r="F24" s="76" t="s">
        <v>53</v>
      </c>
      <c r="G24" s="79"/>
      <c r="H24" s="76" t="s">
        <v>61</v>
      </c>
    </row>
    <row r="25" spans="1:8" x14ac:dyDescent="0.25">
      <c r="A25" s="65"/>
      <c r="B25" s="69"/>
      <c r="C25" s="78" t="s">
        <v>54</v>
      </c>
      <c r="D25" s="79"/>
      <c r="E25" s="79"/>
      <c r="F25" s="79"/>
      <c r="G25" s="79"/>
      <c r="H25" s="79"/>
    </row>
    <row r="26" spans="1:8" ht="25.15" customHeight="1" x14ac:dyDescent="0.25">
      <c r="A26" s="65"/>
      <c r="B26" s="69"/>
      <c r="C26" s="79" t="s">
        <v>55</v>
      </c>
      <c r="D26" s="79"/>
      <c r="E26" s="79" t="s">
        <v>11</v>
      </c>
      <c r="F26" s="333">
        <f>IMPORT!L42</f>
        <v>0</v>
      </c>
      <c r="G26" s="334"/>
      <c r="H26" s="340">
        <f>F26</f>
        <v>0</v>
      </c>
    </row>
    <row r="27" spans="1:8" x14ac:dyDescent="0.25">
      <c r="A27" s="65"/>
      <c r="B27" s="69"/>
      <c r="C27" s="85" t="s">
        <v>56</v>
      </c>
      <c r="D27" s="79"/>
      <c r="E27" s="79"/>
      <c r="F27" s="79"/>
      <c r="G27" s="79"/>
      <c r="H27" s="79"/>
    </row>
    <row r="28" spans="1:8" x14ac:dyDescent="0.25">
      <c r="A28" s="65"/>
      <c r="B28" s="69"/>
      <c r="C28" s="79" t="s">
        <v>57</v>
      </c>
      <c r="D28" s="69"/>
      <c r="E28" s="79" t="s">
        <v>11</v>
      </c>
      <c r="F28" s="348">
        <f>IMPORT!L44</f>
        <v>0</v>
      </c>
      <c r="G28" s="343"/>
      <c r="H28" s="349">
        <f>F28</f>
        <v>0</v>
      </c>
    </row>
    <row r="29" spans="1:8" x14ac:dyDescent="0.25">
      <c r="A29" s="65"/>
      <c r="B29" s="69"/>
      <c r="C29" s="79" t="s">
        <v>58</v>
      </c>
      <c r="D29" s="69"/>
      <c r="E29" s="79" t="s">
        <v>11</v>
      </c>
      <c r="F29" s="350">
        <f>IMPORT!L45+IMPORT!L46</f>
        <v>0</v>
      </c>
      <c r="G29" s="343"/>
      <c r="H29" s="351">
        <f>F29</f>
        <v>0</v>
      </c>
    </row>
    <row r="30" spans="1:8" ht="15.75" thickBot="1" x14ac:dyDescent="0.3">
      <c r="A30" s="65"/>
      <c r="B30" s="69"/>
      <c r="C30" s="79" t="s">
        <v>59</v>
      </c>
      <c r="D30" s="79"/>
      <c r="E30" s="79" t="s">
        <v>11</v>
      </c>
      <c r="F30" s="341">
        <f>SUM(F26:F28)-F29</f>
        <v>0</v>
      </c>
      <c r="G30" s="334"/>
      <c r="H30" s="341">
        <f>SUM(H26:H28)-H29</f>
        <v>0</v>
      </c>
    </row>
    <row r="31" spans="1:8" ht="15.75" thickTop="1" x14ac:dyDescent="0.25">
      <c r="A31" s="65"/>
      <c r="B31" s="69"/>
      <c r="C31" s="79"/>
      <c r="D31" s="79"/>
      <c r="E31" s="79"/>
      <c r="F31" s="79"/>
      <c r="G31" s="79"/>
      <c r="H31" s="79"/>
    </row>
    <row r="32" spans="1:8" ht="15.75" thickBot="1" x14ac:dyDescent="0.3">
      <c r="A32" s="65"/>
      <c r="B32" s="80" t="s">
        <v>42</v>
      </c>
      <c r="C32" s="86" t="s">
        <v>60</v>
      </c>
      <c r="D32" s="88"/>
      <c r="E32" s="86" t="s">
        <v>11</v>
      </c>
      <c r="F32" s="89" t="e">
        <f>F12/F30</f>
        <v>#DIV/0!</v>
      </c>
      <c r="G32" s="79"/>
      <c r="H32" s="89" t="e">
        <f>H12/H30</f>
        <v>#DIV/0!</v>
      </c>
    </row>
    <row r="33" spans="1:8" ht="15.75" thickTop="1" x14ac:dyDescent="0.25">
      <c r="A33" s="65"/>
      <c r="B33" s="65"/>
      <c r="C33" s="79"/>
      <c r="D33" s="79"/>
      <c r="E33" s="79"/>
      <c r="F33" s="79"/>
      <c r="G33" s="79"/>
      <c r="H33" s="79"/>
    </row>
  </sheetData>
  <sheetProtection password="CEAA" sheet="1" formatCells="0" formatColumns="0" formatRows="0"/>
  <mergeCells count="4">
    <mergeCell ref="B8:D8"/>
    <mergeCell ref="C22:F22"/>
    <mergeCell ref="C23:C24"/>
    <mergeCell ref="A2:E2"/>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U284"/>
  <sheetViews>
    <sheetView workbookViewId="0">
      <selection activeCell="D1" sqref="D1"/>
    </sheetView>
  </sheetViews>
  <sheetFormatPr defaultRowHeight="15" x14ac:dyDescent="0.25"/>
  <cols>
    <col min="1" max="1" width="12.85546875" customWidth="1"/>
    <col min="2" max="2" width="14" customWidth="1"/>
    <col min="3" max="3" width="33.7109375" customWidth="1"/>
    <col min="4" max="31" width="16" customWidth="1"/>
    <col min="32" max="32" width="18" customWidth="1"/>
    <col min="33" max="35" width="16" customWidth="1"/>
    <col min="36" max="36" width="19.42578125" customWidth="1"/>
    <col min="37" max="37" width="16" customWidth="1"/>
    <col min="38" max="38" width="18.7109375" customWidth="1"/>
    <col min="39" max="47" width="16" customWidth="1"/>
  </cols>
  <sheetData>
    <row r="1" spans="1:47" ht="129" x14ac:dyDescent="0.25">
      <c r="A1" s="456" t="s">
        <v>512</v>
      </c>
      <c r="B1" s="442"/>
      <c r="C1" s="442"/>
      <c r="D1" s="472" t="s">
        <v>306</v>
      </c>
      <c r="E1" s="470" t="s">
        <v>307</v>
      </c>
      <c r="F1" s="470" t="s">
        <v>308</v>
      </c>
      <c r="G1" s="470" t="s">
        <v>309</v>
      </c>
      <c r="H1" s="470"/>
      <c r="I1" s="470" t="s">
        <v>310</v>
      </c>
      <c r="J1" s="472" t="s">
        <v>311</v>
      </c>
      <c r="K1" s="472" t="s">
        <v>313</v>
      </c>
      <c r="L1" s="470" t="s">
        <v>315</v>
      </c>
      <c r="M1" s="470" t="s">
        <v>316</v>
      </c>
      <c r="N1" s="470" t="s">
        <v>317</v>
      </c>
      <c r="O1" s="470" t="s">
        <v>318</v>
      </c>
      <c r="P1" s="470" t="s">
        <v>319</v>
      </c>
      <c r="Q1" s="470" t="s">
        <v>320</v>
      </c>
      <c r="R1" s="470" t="s">
        <v>321</v>
      </c>
      <c r="S1" s="470" t="s">
        <v>322</v>
      </c>
      <c r="T1" s="470" t="s">
        <v>323</v>
      </c>
      <c r="U1" s="470" t="s">
        <v>324</v>
      </c>
      <c r="V1" s="470" t="s">
        <v>325</v>
      </c>
      <c r="W1" s="470" t="s">
        <v>448</v>
      </c>
      <c r="X1" s="470" t="s">
        <v>326</v>
      </c>
      <c r="Y1" s="470" t="s">
        <v>475</v>
      </c>
      <c r="Z1" s="470" t="s">
        <v>327</v>
      </c>
      <c r="AA1" s="470" t="s">
        <v>328</v>
      </c>
      <c r="AB1" s="470" t="s">
        <v>329</v>
      </c>
      <c r="AC1" s="470" t="s">
        <v>330</v>
      </c>
      <c r="AD1" s="470" t="s">
        <v>331</v>
      </c>
      <c r="AE1" s="470" t="s">
        <v>332</v>
      </c>
      <c r="AF1" s="470" t="s">
        <v>333</v>
      </c>
      <c r="AG1" s="470" t="s">
        <v>334</v>
      </c>
      <c r="AH1" s="470" t="s">
        <v>339</v>
      </c>
      <c r="AI1" s="470" t="s">
        <v>340</v>
      </c>
      <c r="AJ1" s="470" t="s">
        <v>341</v>
      </c>
      <c r="AK1" s="470" t="s">
        <v>342</v>
      </c>
      <c r="AL1" s="470" t="s">
        <v>343</v>
      </c>
      <c r="AM1" s="470" t="s">
        <v>344</v>
      </c>
      <c r="AN1" s="470" t="s">
        <v>345</v>
      </c>
      <c r="AO1" s="470" t="s">
        <v>346</v>
      </c>
      <c r="AP1" s="470" t="s">
        <v>347</v>
      </c>
      <c r="AQ1" s="470" t="s">
        <v>348</v>
      </c>
      <c r="AR1" s="470" t="s">
        <v>349</v>
      </c>
      <c r="AS1" s="470" t="s">
        <v>350</v>
      </c>
      <c r="AT1" s="470" t="s">
        <v>351</v>
      </c>
      <c r="AU1" s="470" t="s">
        <v>352</v>
      </c>
    </row>
    <row r="2" spans="1:47" x14ac:dyDescent="0.25">
      <c r="A2" s="440"/>
      <c r="B2" s="447"/>
      <c r="C2" s="447"/>
      <c r="D2" s="458">
        <v>602182</v>
      </c>
      <c r="E2" s="459">
        <v>601701</v>
      </c>
      <c r="F2" s="459">
        <v>601702</v>
      </c>
      <c r="G2" s="459">
        <v>601703</v>
      </c>
      <c r="H2" s="509">
        <v>604187</v>
      </c>
      <c r="I2" s="458">
        <v>601707</v>
      </c>
      <c r="J2" s="447">
        <v>601708</v>
      </c>
      <c r="K2" s="460">
        <v>601795</v>
      </c>
      <c r="L2" s="447">
        <v>602352</v>
      </c>
      <c r="M2" s="447">
        <v>60952</v>
      </c>
      <c r="N2" s="447">
        <v>601717</v>
      </c>
      <c r="O2" s="447">
        <v>601719</v>
      </c>
      <c r="P2" s="447">
        <v>601720</v>
      </c>
      <c r="Q2" s="447">
        <v>601504</v>
      </c>
      <c r="R2" s="447">
        <v>601723</v>
      </c>
      <c r="S2" s="447">
        <v>601781</v>
      </c>
      <c r="T2" s="447">
        <v>601782</v>
      </c>
      <c r="U2" s="447">
        <v>601724</v>
      </c>
      <c r="V2" s="447">
        <v>601725</v>
      </c>
      <c r="W2" s="447">
        <v>601726</v>
      </c>
      <c r="X2" s="447">
        <v>602154</v>
      </c>
      <c r="Y2" s="447">
        <v>604030</v>
      </c>
      <c r="Z2" s="460">
        <v>601738</v>
      </c>
      <c r="AA2" s="460">
        <v>601741</v>
      </c>
      <c r="AB2" s="460">
        <v>601744</v>
      </c>
      <c r="AC2" s="460">
        <v>601745</v>
      </c>
      <c r="AD2" s="460">
        <v>601746</v>
      </c>
      <c r="AE2" s="460">
        <v>601748</v>
      </c>
      <c r="AF2" s="460">
        <v>601790</v>
      </c>
      <c r="AG2" s="460">
        <v>602369</v>
      </c>
      <c r="AH2" s="460">
        <v>601760</v>
      </c>
      <c r="AI2" s="460">
        <v>601761</v>
      </c>
      <c r="AJ2" s="460">
        <v>601797</v>
      </c>
      <c r="AK2" s="460">
        <v>602153</v>
      </c>
      <c r="AL2" s="460">
        <v>601764</v>
      </c>
      <c r="AM2" s="460">
        <v>602389</v>
      </c>
      <c r="AN2" s="460">
        <v>601765</v>
      </c>
      <c r="AO2" s="460">
        <v>602178</v>
      </c>
      <c r="AP2" s="460">
        <v>602390</v>
      </c>
      <c r="AQ2" s="460">
        <v>602391</v>
      </c>
      <c r="AR2" s="460">
        <v>602414</v>
      </c>
      <c r="AS2" s="460">
        <v>602395</v>
      </c>
      <c r="AT2" s="460">
        <v>602333</v>
      </c>
      <c r="AU2" s="460">
        <v>601774</v>
      </c>
    </row>
    <row r="3" spans="1:47" ht="129" x14ac:dyDescent="0.25">
      <c r="A3" s="440"/>
      <c r="B3" s="451"/>
      <c r="C3" s="451"/>
      <c r="D3" s="457" t="s">
        <v>306</v>
      </c>
      <c r="E3" s="457" t="s">
        <v>307</v>
      </c>
      <c r="F3" s="457" t="s">
        <v>308</v>
      </c>
      <c r="G3" s="457" t="s">
        <v>309</v>
      </c>
      <c r="H3" s="505" t="s">
        <v>511</v>
      </c>
      <c r="I3" s="457" t="s">
        <v>310</v>
      </c>
      <c r="J3" s="457" t="s">
        <v>311</v>
      </c>
      <c r="K3" s="457" t="s">
        <v>313</v>
      </c>
      <c r="L3" s="457" t="s">
        <v>315</v>
      </c>
      <c r="M3" s="457" t="s">
        <v>316</v>
      </c>
      <c r="N3" s="457" t="s">
        <v>317</v>
      </c>
      <c r="O3" s="457" t="s">
        <v>318</v>
      </c>
      <c r="P3" s="457" t="s">
        <v>319</v>
      </c>
      <c r="Q3" s="457" t="s">
        <v>320</v>
      </c>
      <c r="R3" s="457" t="s">
        <v>321</v>
      </c>
      <c r="S3" s="457" t="s">
        <v>322</v>
      </c>
      <c r="T3" s="457" t="s">
        <v>323</v>
      </c>
      <c r="U3" s="457" t="s">
        <v>324</v>
      </c>
      <c r="V3" s="457" t="s">
        <v>325</v>
      </c>
      <c r="W3" s="470" t="s">
        <v>448</v>
      </c>
      <c r="X3" s="457" t="s">
        <v>326</v>
      </c>
      <c r="Y3" s="457" t="s">
        <v>475</v>
      </c>
      <c r="Z3" s="457" t="s">
        <v>327</v>
      </c>
      <c r="AA3" s="457" t="s">
        <v>328</v>
      </c>
      <c r="AB3" s="457" t="s">
        <v>329</v>
      </c>
      <c r="AC3" s="457" t="s">
        <v>330</v>
      </c>
      <c r="AD3" s="457" t="s">
        <v>331</v>
      </c>
      <c r="AE3" s="457" t="s">
        <v>332</v>
      </c>
      <c r="AF3" s="457" t="s">
        <v>333</v>
      </c>
      <c r="AG3" s="457" t="s">
        <v>334</v>
      </c>
      <c r="AH3" s="457" t="s">
        <v>339</v>
      </c>
      <c r="AI3" s="457" t="s">
        <v>340</v>
      </c>
      <c r="AJ3" s="457" t="s">
        <v>341</v>
      </c>
      <c r="AK3" s="457" t="s">
        <v>342</v>
      </c>
      <c r="AL3" s="457" t="s">
        <v>343</v>
      </c>
      <c r="AM3" s="457" t="s">
        <v>344</v>
      </c>
      <c r="AN3" s="457" t="s">
        <v>345</v>
      </c>
      <c r="AO3" s="457" t="s">
        <v>346</v>
      </c>
      <c r="AP3" s="457" t="s">
        <v>347</v>
      </c>
      <c r="AQ3" s="457" t="s">
        <v>348</v>
      </c>
      <c r="AR3" s="457" t="s">
        <v>349</v>
      </c>
      <c r="AS3" s="457" t="s">
        <v>350</v>
      </c>
      <c r="AT3" s="457" t="s">
        <v>351</v>
      </c>
      <c r="AU3" s="457" t="s">
        <v>352</v>
      </c>
    </row>
    <row r="4" spans="1:47" ht="30" x14ac:dyDescent="0.25">
      <c r="A4" s="504">
        <v>4</v>
      </c>
      <c r="B4" s="441">
        <v>4</v>
      </c>
      <c r="C4" s="448" t="s">
        <v>195</v>
      </c>
      <c r="D4" s="446">
        <v>0</v>
      </c>
      <c r="E4" s="452">
        <v>0</v>
      </c>
      <c r="F4" s="452">
        <v>900146</v>
      </c>
      <c r="G4" s="452">
        <v>0</v>
      </c>
      <c r="H4" s="452">
        <v>0</v>
      </c>
      <c r="I4" s="453">
        <v>7301</v>
      </c>
      <c r="J4" s="460">
        <v>179105</v>
      </c>
      <c r="K4" s="447">
        <v>0</v>
      </c>
      <c r="L4" s="447">
        <v>0</v>
      </c>
      <c r="M4" s="447">
        <v>0</v>
      </c>
      <c r="N4" s="447">
        <v>0</v>
      </c>
      <c r="O4" s="447">
        <v>0</v>
      </c>
      <c r="P4" s="447">
        <v>0</v>
      </c>
      <c r="Q4" s="447">
        <v>0</v>
      </c>
      <c r="R4" s="447">
        <v>18</v>
      </c>
      <c r="S4" s="447">
        <v>0</v>
      </c>
      <c r="T4" s="447">
        <v>6745</v>
      </c>
      <c r="U4" s="447">
        <v>150124</v>
      </c>
      <c r="V4" s="447">
        <v>0</v>
      </c>
      <c r="W4" s="447">
        <v>10679</v>
      </c>
      <c r="X4" s="447">
        <v>0</v>
      </c>
      <c r="Y4" s="447">
        <v>0</v>
      </c>
      <c r="Z4" s="460">
        <v>142953</v>
      </c>
      <c r="AA4" s="460">
        <v>0</v>
      </c>
      <c r="AB4" s="460">
        <v>0</v>
      </c>
      <c r="AC4" s="460">
        <v>0</v>
      </c>
      <c r="AD4" s="460">
        <v>1918</v>
      </c>
      <c r="AE4" s="460">
        <v>24577</v>
      </c>
      <c r="AF4" s="460">
        <v>5753877</v>
      </c>
      <c r="AG4" s="460">
        <v>0</v>
      </c>
      <c r="AH4" s="460">
        <v>0</v>
      </c>
      <c r="AI4" s="460">
        <v>0</v>
      </c>
      <c r="AJ4" s="460">
        <v>503984</v>
      </c>
      <c r="AK4" s="460">
        <v>40428</v>
      </c>
      <c r="AL4" s="460">
        <v>41620391</v>
      </c>
      <c r="AM4" s="460">
        <v>11265</v>
      </c>
      <c r="AN4" s="460">
        <v>0</v>
      </c>
      <c r="AO4" s="460">
        <v>0</v>
      </c>
      <c r="AP4" s="460">
        <v>338</v>
      </c>
      <c r="AQ4" s="460">
        <v>6181</v>
      </c>
      <c r="AR4" s="460">
        <v>54578</v>
      </c>
      <c r="AS4" s="460">
        <v>0</v>
      </c>
      <c r="AT4" s="460">
        <v>0</v>
      </c>
      <c r="AU4" s="460">
        <v>0</v>
      </c>
    </row>
    <row r="5" spans="1:47" ht="45" x14ac:dyDescent="0.25">
      <c r="A5" s="502">
        <v>5</v>
      </c>
      <c r="B5" s="441">
        <v>5</v>
      </c>
      <c r="C5" s="448" t="s">
        <v>73</v>
      </c>
      <c r="D5" s="446">
        <v>0</v>
      </c>
      <c r="E5" s="452">
        <v>0</v>
      </c>
      <c r="F5" s="452">
        <v>0</v>
      </c>
      <c r="G5" s="452">
        <v>0</v>
      </c>
      <c r="H5" s="452">
        <v>0</v>
      </c>
      <c r="I5" s="453">
        <v>0</v>
      </c>
      <c r="J5" s="460">
        <v>0</v>
      </c>
      <c r="K5" s="447">
        <v>0</v>
      </c>
      <c r="L5" s="447">
        <v>0</v>
      </c>
      <c r="M5" s="447">
        <v>0</v>
      </c>
      <c r="N5" s="447">
        <v>0</v>
      </c>
      <c r="O5" s="447">
        <v>0</v>
      </c>
      <c r="P5" s="447">
        <v>0</v>
      </c>
      <c r="Q5" s="447">
        <v>0</v>
      </c>
      <c r="R5" s="447">
        <v>0</v>
      </c>
      <c r="S5" s="447">
        <v>0</v>
      </c>
      <c r="T5" s="447">
        <v>0</v>
      </c>
      <c r="U5" s="447">
        <v>84154</v>
      </c>
      <c r="V5" s="447">
        <v>0</v>
      </c>
      <c r="W5" s="447">
        <v>0</v>
      </c>
      <c r="X5" s="447">
        <v>0</v>
      </c>
      <c r="Y5" s="447">
        <v>0</v>
      </c>
      <c r="Z5" s="460">
        <v>0</v>
      </c>
      <c r="AA5" s="460">
        <v>0</v>
      </c>
      <c r="AB5" s="460">
        <v>0</v>
      </c>
      <c r="AC5" s="460">
        <v>0</v>
      </c>
      <c r="AD5" s="460">
        <v>0</v>
      </c>
      <c r="AE5" s="460">
        <v>0</v>
      </c>
      <c r="AF5" s="460">
        <v>0</v>
      </c>
      <c r="AG5" s="460">
        <v>0</v>
      </c>
      <c r="AH5" s="460">
        <v>0</v>
      </c>
      <c r="AI5" s="460">
        <v>0</v>
      </c>
      <c r="AJ5" s="460">
        <v>0</v>
      </c>
      <c r="AK5" s="460">
        <v>0</v>
      </c>
      <c r="AL5" s="460">
        <v>0</v>
      </c>
      <c r="AM5" s="460">
        <v>0</v>
      </c>
      <c r="AN5" s="460">
        <v>0</v>
      </c>
      <c r="AO5" s="460">
        <v>600</v>
      </c>
      <c r="AP5" s="460">
        <v>0</v>
      </c>
      <c r="AQ5" s="460">
        <v>0</v>
      </c>
      <c r="AR5" s="460">
        <v>0</v>
      </c>
      <c r="AS5" s="460">
        <v>0</v>
      </c>
      <c r="AT5" s="460">
        <v>0</v>
      </c>
      <c r="AU5" s="460">
        <v>0</v>
      </c>
    </row>
    <row r="6" spans="1:47" ht="30" x14ac:dyDescent="0.25">
      <c r="A6" s="502">
        <v>6</v>
      </c>
      <c r="B6" s="441">
        <v>6</v>
      </c>
      <c r="C6" s="448" t="s">
        <v>169</v>
      </c>
      <c r="D6" s="446">
        <v>0</v>
      </c>
      <c r="E6" s="452">
        <v>0</v>
      </c>
      <c r="F6" s="452">
        <v>0</v>
      </c>
      <c r="G6" s="452">
        <v>0</v>
      </c>
      <c r="H6" s="452">
        <v>0</v>
      </c>
      <c r="I6" s="453">
        <v>0</v>
      </c>
      <c r="J6" s="460">
        <v>0</v>
      </c>
      <c r="K6" s="447">
        <v>0</v>
      </c>
      <c r="L6" s="447">
        <v>0</v>
      </c>
      <c r="M6" s="447">
        <v>0</v>
      </c>
      <c r="N6" s="447">
        <v>0</v>
      </c>
      <c r="O6" s="447">
        <v>0</v>
      </c>
      <c r="P6" s="447">
        <v>0</v>
      </c>
      <c r="Q6" s="447">
        <v>0</v>
      </c>
      <c r="R6" s="447">
        <v>0</v>
      </c>
      <c r="S6" s="447">
        <v>0</v>
      </c>
      <c r="T6" s="447">
        <v>0</v>
      </c>
      <c r="U6" s="447">
        <v>1093329</v>
      </c>
      <c r="V6" s="447">
        <v>0</v>
      </c>
      <c r="W6" s="447">
        <v>0</v>
      </c>
      <c r="X6" s="447">
        <v>0</v>
      </c>
      <c r="Y6" s="447">
        <v>0</v>
      </c>
      <c r="Z6" s="460">
        <v>0</v>
      </c>
      <c r="AA6" s="460">
        <v>0</v>
      </c>
      <c r="AB6" s="460">
        <v>0</v>
      </c>
      <c r="AC6" s="460">
        <v>0</v>
      </c>
      <c r="AD6" s="460">
        <v>0</v>
      </c>
      <c r="AE6" s="460">
        <v>0</v>
      </c>
      <c r="AF6" s="460">
        <v>1792924</v>
      </c>
      <c r="AG6" s="460">
        <v>0</v>
      </c>
      <c r="AH6" s="460">
        <v>0</v>
      </c>
      <c r="AI6" s="460">
        <v>0</v>
      </c>
      <c r="AJ6" s="460">
        <v>0</v>
      </c>
      <c r="AK6" s="460">
        <v>0</v>
      </c>
      <c r="AL6" s="460">
        <v>0</v>
      </c>
      <c r="AM6" s="460">
        <v>0</v>
      </c>
      <c r="AN6" s="460">
        <v>0</v>
      </c>
      <c r="AO6" s="460">
        <v>0</v>
      </c>
      <c r="AP6" s="460">
        <v>0</v>
      </c>
      <c r="AQ6" s="460">
        <v>0</v>
      </c>
      <c r="AR6" s="460">
        <v>0</v>
      </c>
      <c r="AS6" s="460">
        <v>0</v>
      </c>
      <c r="AT6" s="460">
        <v>0</v>
      </c>
      <c r="AU6" s="460">
        <v>0</v>
      </c>
    </row>
    <row r="7" spans="1:47" x14ac:dyDescent="0.25">
      <c r="A7" s="502">
        <v>7</v>
      </c>
      <c r="B7" s="441">
        <v>7</v>
      </c>
      <c r="C7" s="448" t="s">
        <v>144</v>
      </c>
      <c r="D7" s="446">
        <v>0</v>
      </c>
      <c r="E7" s="452">
        <v>0</v>
      </c>
      <c r="F7" s="452">
        <v>0</v>
      </c>
      <c r="G7" s="452">
        <v>0</v>
      </c>
      <c r="H7" s="452">
        <v>0</v>
      </c>
      <c r="I7" s="453">
        <v>0</v>
      </c>
      <c r="J7" s="460">
        <v>0</v>
      </c>
      <c r="K7" s="447">
        <v>0</v>
      </c>
      <c r="L7" s="447">
        <v>0</v>
      </c>
      <c r="M7" s="447">
        <v>0</v>
      </c>
      <c r="N7" s="447">
        <v>0</v>
      </c>
      <c r="O7" s="447">
        <v>0</v>
      </c>
      <c r="P7" s="447">
        <v>0</v>
      </c>
      <c r="Q7" s="447">
        <v>0</v>
      </c>
      <c r="R7" s="447">
        <v>0</v>
      </c>
      <c r="S7" s="447">
        <v>0</v>
      </c>
      <c r="T7" s="447">
        <v>1889</v>
      </c>
      <c r="U7" s="447">
        <v>0</v>
      </c>
      <c r="V7" s="447">
        <v>0</v>
      </c>
      <c r="W7" s="447">
        <v>0</v>
      </c>
      <c r="X7" s="447">
        <v>0</v>
      </c>
      <c r="Y7" s="447">
        <v>11558</v>
      </c>
      <c r="Z7" s="460">
        <v>0</v>
      </c>
      <c r="AA7" s="460">
        <v>0</v>
      </c>
      <c r="AB7" s="460">
        <v>0</v>
      </c>
      <c r="AC7" s="460">
        <v>6306</v>
      </c>
      <c r="AD7" s="460">
        <v>0</v>
      </c>
      <c r="AE7" s="460">
        <v>0</v>
      </c>
      <c r="AF7" s="460">
        <v>0</v>
      </c>
      <c r="AG7" s="460">
        <v>0</v>
      </c>
      <c r="AH7" s="460">
        <v>0</v>
      </c>
      <c r="AI7" s="460">
        <v>0</v>
      </c>
      <c r="AJ7" s="460">
        <v>1752</v>
      </c>
      <c r="AK7" s="460">
        <v>0</v>
      </c>
      <c r="AL7" s="460">
        <v>2035951</v>
      </c>
      <c r="AM7" s="460">
        <v>0</v>
      </c>
      <c r="AN7" s="460">
        <v>0</v>
      </c>
      <c r="AO7" s="460">
        <v>101461</v>
      </c>
      <c r="AP7" s="460">
        <v>0</v>
      </c>
      <c r="AQ7" s="460">
        <v>0</v>
      </c>
      <c r="AR7" s="460">
        <v>0</v>
      </c>
      <c r="AS7" s="460">
        <v>0</v>
      </c>
      <c r="AT7" s="460">
        <v>0</v>
      </c>
      <c r="AU7" s="460">
        <v>0</v>
      </c>
    </row>
    <row r="8" spans="1:47" ht="30" x14ac:dyDescent="0.25">
      <c r="A8" s="502">
        <v>9</v>
      </c>
      <c r="B8" s="441">
        <v>9</v>
      </c>
      <c r="C8" s="448" t="s">
        <v>145</v>
      </c>
      <c r="D8" s="446">
        <v>0</v>
      </c>
      <c r="E8" s="452">
        <v>0</v>
      </c>
      <c r="F8" s="452">
        <v>803104</v>
      </c>
      <c r="G8" s="452">
        <v>0</v>
      </c>
      <c r="H8" s="452">
        <v>0</v>
      </c>
      <c r="I8" s="453">
        <v>195943</v>
      </c>
      <c r="J8" s="460">
        <v>729664</v>
      </c>
      <c r="K8" s="447">
        <v>0</v>
      </c>
      <c r="L8" s="447">
        <v>0</v>
      </c>
      <c r="M8" s="447">
        <v>0</v>
      </c>
      <c r="N8" s="447">
        <v>0</v>
      </c>
      <c r="O8" s="447">
        <v>0</v>
      </c>
      <c r="P8" s="447">
        <v>0</v>
      </c>
      <c r="Q8" s="447">
        <v>0</v>
      </c>
      <c r="R8" s="447">
        <v>310637</v>
      </c>
      <c r="S8" s="447">
        <v>43161</v>
      </c>
      <c r="T8" s="447">
        <v>118018</v>
      </c>
      <c r="U8" s="447">
        <v>4486196</v>
      </c>
      <c r="V8" s="447">
        <v>0</v>
      </c>
      <c r="W8" s="447">
        <v>59415</v>
      </c>
      <c r="X8" s="447">
        <v>0</v>
      </c>
      <c r="Y8" s="447">
        <v>199018</v>
      </c>
      <c r="Z8" s="460">
        <v>427667</v>
      </c>
      <c r="AA8" s="460">
        <v>0</v>
      </c>
      <c r="AB8" s="460">
        <v>0</v>
      </c>
      <c r="AC8" s="460">
        <v>44738</v>
      </c>
      <c r="AD8" s="460">
        <v>132002</v>
      </c>
      <c r="AE8" s="460">
        <v>73105</v>
      </c>
      <c r="AF8" s="460">
        <v>6435586</v>
      </c>
      <c r="AG8" s="460">
        <v>0</v>
      </c>
      <c r="AH8" s="460">
        <v>102920</v>
      </c>
      <c r="AI8" s="460">
        <v>0</v>
      </c>
      <c r="AJ8" s="460">
        <v>7057489</v>
      </c>
      <c r="AK8" s="460">
        <v>4081240</v>
      </c>
      <c r="AL8" s="460">
        <v>308546</v>
      </c>
      <c r="AM8" s="460">
        <v>1063396</v>
      </c>
      <c r="AN8" s="460">
        <v>45714</v>
      </c>
      <c r="AO8" s="460">
        <v>257741</v>
      </c>
      <c r="AP8" s="460">
        <v>25237</v>
      </c>
      <c r="AQ8" s="460">
        <v>46864</v>
      </c>
      <c r="AR8" s="460">
        <v>763558</v>
      </c>
      <c r="AS8" s="460">
        <v>0</v>
      </c>
      <c r="AT8" s="460">
        <v>0</v>
      </c>
      <c r="AU8" s="460">
        <v>173441</v>
      </c>
    </row>
    <row r="9" spans="1:47" x14ac:dyDescent="0.25">
      <c r="A9" s="502"/>
      <c r="B9" s="441">
        <v>11</v>
      </c>
      <c r="C9" s="448" t="s">
        <v>513</v>
      </c>
      <c r="D9" s="446">
        <v>0</v>
      </c>
      <c r="E9" s="452">
        <v>0</v>
      </c>
      <c r="F9" s="452">
        <v>0</v>
      </c>
      <c r="G9" s="452">
        <v>0</v>
      </c>
      <c r="H9" s="452">
        <v>0</v>
      </c>
      <c r="I9" s="453">
        <v>0</v>
      </c>
      <c r="J9" s="460">
        <v>0</v>
      </c>
      <c r="K9" s="447">
        <v>0</v>
      </c>
      <c r="L9" s="447">
        <v>0</v>
      </c>
      <c r="M9" s="447">
        <v>0</v>
      </c>
      <c r="N9" s="447">
        <v>0</v>
      </c>
      <c r="O9" s="447">
        <v>0</v>
      </c>
      <c r="P9" s="447">
        <v>0</v>
      </c>
      <c r="Q9" s="447">
        <v>0</v>
      </c>
      <c r="R9" s="447">
        <v>0</v>
      </c>
      <c r="S9" s="447">
        <v>0</v>
      </c>
      <c r="T9" s="447">
        <v>0</v>
      </c>
      <c r="U9" s="447">
        <v>0</v>
      </c>
      <c r="V9" s="447">
        <v>0</v>
      </c>
      <c r="W9" s="447">
        <v>0</v>
      </c>
      <c r="X9" s="447">
        <v>0</v>
      </c>
      <c r="Y9" s="447">
        <v>0</v>
      </c>
      <c r="Z9" s="460">
        <v>0</v>
      </c>
      <c r="AA9" s="460">
        <v>0</v>
      </c>
      <c r="AB9" s="460">
        <v>0</v>
      </c>
      <c r="AC9" s="460">
        <v>0</v>
      </c>
      <c r="AD9" s="460">
        <v>0</v>
      </c>
      <c r="AE9" s="460">
        <v>0</v>
      </c>
      <c r="AF9" s="460">
        <v>0</v>
      </c>
      <c r="AG9" s="460">
        <v>0</v>
      </c>
      <c r="AH9" s="460">
        <v>0</v>
      </c>
      <c r="AI9" s="460">
        <v>0</v>
      </c>
      <c r="AJ9" s="460">
        <v>0</v>
      </c>
      <c r="AK9" s="460">
        <v>0</v>
      </c>
      <c r="AL9" s="460">
        <v>0</v>
      </c>
      <c r="AM9" s="460">
        <v>0</v>
      </c>
      <c r="AN9" s="460">
        <v>0</v>
      </c>
      <c r="AO9" s="460">
        <v>0</v>
      </c>
      <c r="AP9" s="460">
        <v>0</v>
      </c>
      <c r="AQ9" s="460">
        <v>0</v>
      </c>
      <c r="AR9" s="460">
        <v>0</v>
      </c>
      <c r="AS9" s="460">
        <v>0</v>
      </c>
      <c r="AT9" s="460">
        <v>0</v>
      </c>
      <c r="AU9" s="460">
        <v>0</v>
      </c>
    </row>
    <row r="10" spans="1:47" ht="30" x14ac:dyDescent="0.25">
      <c r="A10" s="502"/>
      <c r="B10" s="441">
        <v>12</v>
      </c>
      <c r="C10" s="448" t="s">
        <v>196</v>
      </c>
      <c r="D10" s="446">
        <v>0</v>
      </c>
      <c r="E10" s="452">
        <v>0</v>
      </c>
      <c r="F10" s="452">
        <v>0</v>
      </c>
      <c r="G10" s="452">
        <v>0</v>
      </c>
      <c r="H10" s="452">
        <v>0</v>
      </c>
      <c r="I10" s="453">
        <v>0</v>
      </c>
      <c r="J10" s="460">
        <v>0</v>
      </c>
      <c r="K10" s="447">
        <v>0</v>
      </c>
      <c r="L10" s="447">
        <v>0</v>
      </c>
      <c r="M10" s="447">
        <v>0</v>
      </c>
      <c r="N10" s="447">
        <v>0</v>
      </c>
      <c r="O10" s="447">
        <v>0</v>
      </c>
      <c r="P10" s="447">
        <v>0</v>
      </c>
      <c r="Q10" s="447">
        <v>0</v>
      </c>
      <c r="R10" s="447">
        <v>0</v>
      </c>
      <c r="S10" s="447">
        <v>0</v>
      </c>
      <c r="T10" s="447">
        <v>0</v>
      </c>
      <c r="U10" s="447">
        <v>0</v>
      </c>
      <c r="V10" s="447">
        <v>0</v>
      </c>
      <c r="W10" s="447">
        <v>0</v>
      </c>
      <c r="X10" s="447">
        <v>0</v>
      </c>
      <c r="Y10" s="447">
        <v>0</v>
      </c>
      <c r="Z10" s="460">
        <v>0</v>
      </c>
      <c r="AA10" s="460">
        <v>0</v>
      </c>
      <c r="AB10" s="460">
        <v>0</v>
      </c>
      <c r="AC10" s="460">
        <v>0</v>
      </c>
      <c r="AD10" s="460">
        <v>0</v>
      </c>
      <c r="AE10" s="460">
        <v>0</v>
      </c>
      <c r="AF10" s="460">
        <v>0</v>
      </c>
      <c r="AG10" s="460">
        <v>0</v>
      </c>
      <c r="AH10" s="460">
        <v>0</v>
      </c>
      <c r="AI10" s="460">
        <v>0</v>
      </c>
      <c r="AJ10" s="460">
        <v>0</v>
      </c>
      <c r="AK10" s="460">
        <v>0</v>
      </c>
      <c r="AL10" s="460">
        <v>0</v>
      </c>
      <c r="AM10" s="460">
        <v>0</v>
      </c>
      <c r="AN10" s="460">
        <v>0</v>
      </c>
      <c r="AO10" s="460">
        <v>0</v>
      </c>
      <c r="AP10" s="460">
        <v>0</v>
      </c>
      <c r="AQ10" s="460">
        <v>0</v>
      </c>
      <c r="AR10" s="460">
        <v>0</v>
      </c>
      <c r="AS10" s="460">
        <v>0</v>
      </c>
      <c r="AT10" s="460">
        <v>0</v>
      </c>
      <c r="AU10" s="460">
        <v>0</v>
      </c>
    </row>
    <row r="11" spans="1:47" ht="82.5" customHeight="1" x14ac:dyDescent="0.25">
      <c r="A11" s="502">
        <v>13</v>
      </c>
      <c r="B11" s="441">
        <v>13</v>
      </c>
      <c r="C11" s="448" t="s">
        <v>449</v>
      </c>
      <c r="D11" s="446">
        <v>522354</v>
      </c>
      <c r="E11" s="452">
        <v>2906300</v>
      </c>
      <c r="F11" s="452">
        <v>0</v>
      </c>
      <c r="G11" s="452">
        <v>3576215</v>
      </c>
      <c r="H11" s="452">
        <v>40646</v>
      </c>
      <c r="I11" s="453">
        <v>0</v>
      </c>
      <c r="J11" s="460">
        <v>0</v>
      </c>
      <c r="K11" s="447">
        <v>1033618</v>
      </c>
      <c r="L11" s="447">
        <v>1014251</v>
      </c>
      <c r="M11" s="447">
        <v>7641541</v>
      </c>
      <c r="N11" s="447">
        <v>1386779</v>
      </c>
      <c r="O11" s="447">
        <v>104801</v>
      </c>
      <c r="P11" s="447">
        <v>16898340</v>
      </c>
      <c r="Q11" s="447">
        <v>0</v>
      </c>
      <c r="R11" s="447">
        <v>0</v>
      </c>
      <c r="S11" s="447">
        <v>0</v>
      </c>
      <c r="T11" s="447">
        <v>0</v>
      </c>
      <c r="U11" s="447">
        <v>0</v>
      </c>
      <c r="V11" s="447">
        <v>3278289</v>
      </c>
      <c r="W11" s="447">
        <v>0</v>
      </c>
      <c r="X11" s="447">
        <v>1496872</v>
      </c>
      <c r="Y11" s="447">
        <v>0</v>
      </c>
      <c r="Z11" s="460">
        <v>0</v>
      </c>
      <c r="AA11" s="460">
        <v>0</v>
      </c>
      <c r="AB11" s="460">
        <v>1504792</v>
      </c>
      <c r="AC11" s="460">
        <v>0</v>
      </c>
      <c r="AD11" s="460">
        <v>0</v>
      </c>
      <c r="AE11" s="460">
        <v>0</v>
      </c>
      <c r="AF11" s="460">
        <v>0</v>
      </c>
      <c r="AG11" s="460">
        <v>1140812</v>
      </c>
      <c r="AH11" s="460">
        <v>0</v>
      </c>
      <c r="AI11" s="460">
        <v>805872</v>
      </c>
      <c r="AJ11" s="460">
        <v>596622</v>
      </c>
      <c r="AK11" s="460">
        <v>0</v>
      </c>
      <c r="AL11" s="460">
        <v>4944686</v>
      </c>
      <c r="AM11" s="460">
        <v>0</v>
      </c>
      <c r="AN11" s="460">
        <v>0</v>
      </c>
      <c r="AO11" s="460">
        <v>0</v>
      </c>
      <c r="AP11" s="460">
        <v>0</v>
      </c>
      <c r="AQ11" s="460">
        <v>0</v>
      </c>
      <c r="AR11" s="460">
        <v>0</v>
      </c>
      <c r="AS11" s="460">
        <v>3832854</v>
      </c>
      <c r="AT11" s="460">
        <v>250753</v>
      </c>
      <c r="AU11" s="460">
        <v>0</v>
      </c>
    </row>
    <row r="12" spans="1:47" ht="30" x14ac:dyDescent="0.25">
      <c r="A12" s="502">
        <v>14</v>
      </c>
      <c r="B12" s="441">
        <v>14</v>
      </c>
      <c r="C12" s="448" t="s">
        <v>197</v>
      </c>
      <c r="D12" s="446">
        <v>62810</v>
      </c>
      <c r="E12" s="452">
        <v>57212</v>
      </c>
      <c r="F12" s="452">
        <v>0</v>
      </c>
      <c r="G12" s="452">
        <v>156336</v>
      </c>
      <c r="H12" s="452">
        <v>6122</v>
      </c>
      <c r="I12" s="453">
        <v>0</v>
      </c>
      <c r="J12" s="460">
        <v>0</v>
      </c>
      <c r="K12" s="447">
        <v>375700</v>
      </c>
      <c r="L12" s="447">
        <v>237438</v>
      </c>
      <c r="M12" s="447">
        <v>5938926</v>
      </c>
      <c r="N12" s="447">
        <v>52946</v>
      </c>
      <c r="O12" s="447">
        <v>32763</v>
      </c>
      <c r="P12" s="447">
        <v>1145729</v>
      </c>
      <c r="Q12" s="447">
        <v>0</v>
      </c>
      <c r="R12" s="447">
        <v>0</v>
      </c>
      <c r="S12" s="447">
        <v>0</v>
      </c>
      <c r="T12" s="447">
        <v>0</v>
      </c>
      <c r="U12" s="447">
        <v>0</v>
      </c>
      <c r="V12" s="447">
        <v>1575030</v>
      </c>
      <c r="W12" s="447">
        <v>0</v>
      </c>
      <c r="X12" s="447">
        <v>163163</v>
      </c>
      <c r="Y12" s="447">
        <v>0</v>
      </c>
      <c r="Z12" s="460">
        <v>0</v>
      </c>
      <c r="AA12" s="460">
        <v>0</v>
      </c>
      <c r="AB12" s="460">
        <v>664496</v>
      </c>
      <c r="AC12" s="460">
        <v>0</v>
      </c>
      <c r="AD12" s="460">
        <v>0</v>
      </c>
      <c r="AE12" s="460">
        <v>0</v>
      </c>
      <c r="AF12" s="460">
        <v>0</v>
      </c>
      <c r="AG12" s="460">
        <v>6525666</v>
      </c>
      <c r="AH12" s="460">
        <v>0</v>
      </c>
      <c r="AI12" s="460">
        <v>229599</v>
      </c>
      <c r="AJ12" s="460">
        <v>82369</v>
      </c>
      <c r="AK12" s="460">
        <v>0</v>
      </c>
      <c r="AL12" s="460">
        <v>18006341</v>
      </c>
      <c r="AM12" s="460">
        <v>0</v>
      </c>
      <c r="AN12" s="460">
        <v>0</v>
      </c>
      <c r="AO12" s="460">
        <v>0</v>
      </c>
      <c r="AP12" s="460">
        <v>0</v>
      </c>
      <c r="AQ12" s="460">
        <v>0</v>
      </c>
      <c r="AR12" s="460">
        <v>0</v>
      </c>
      <c r="AS12" s="460">
        <v>355325</v>
      </c>
      <c r="AT12" s="460">
        <v>367495</v>
      </c>
      <c r="AU12" s="460">
        <v>0</v>
      </c>
    </row>
    <row r="13" spans="1:47" x14ac:dyDescent="0.25">
      <c r="A13" s="502">
        <v>16</v>
      </c>
      <c r="B13" s="441">
        <v>16</v>
      </c>
      <c r="C13" s="448" t="s">
        <v>146</v>
      </c>
      <c r="D13" s="446">
        <v>0</v>
      </c>
      <c r="E13" s="452">
        <v>0</v>
      </c>
      <c r="F13" s="452">
        <v>7466128</v>
      </c>
      <c r="G13" s="452">
        <v>0</v>
      </c>
      <c r="H13" s="452">
        <v>0</v>
      </c>
      <c r="I13" s="453">
        <v>341970</v>
      </c>
      <c r="J13" s="460">
        <v>2420375</v>
      </c>
      <c r="K13" s="447">
        <v>0</v>
      </c>
      <c r="L13" s="447">
        <v>0</v>
      </c>
      <c r="M13" s="447">
        <v>0</v>
      </c>
      <c r="N13" s="447">
        <v>0</v>
      </c>
      <c r="O13" s="447">
        <v>0</v>
      </c>
      <c r="P13" s="447">
        <v>0</v>
      </c>
      <c r="Q13" s="447">
        <v>0</v>
      </c>
      <c r="R13" s="447">
        <v>29140</v>
      </c>
      <c r="S13" s="447">
        <v>35</v>
      </c>
      <c r="T13" s="447">
        <v>106491</v>
      </c>
      <c r="U13" s="447">
        <v>3123149</v>
      </c>
      <c r="V13" s="447">
        <v>0</v>
      </c>
      <c r="W13" s="447">
        <v>210594</v>
      </c>
      <c r="X13" s="447">
        <v>0</v>
      </c>
      <c r="Y13" s="447">
        <v>97</v>
      </c>
      <c r="Z13" s="460">
        <v>329708</v>
      </c>
      <c r="AA13" s="460">
        <v>0</v>
      </c>
      <c r="AB13" s="460">
        <v>0</v>
      </c>
      <c r="AC13" s="460">
        <v>109975</v>
      </c>
      <c r="AD13" s="460">
        <v>75400</v>
      </c>
      <c r="AE13" s="460">
        <v>620814</v>
      </c>
      <c r="AF13" s="460">
        <v>57257640</v>
      </c>
      <c r="AG13" s="460">
        <v>0</v>
      </c>
      <c r="AH13" s="460">
        <v>17802</v>
      </c>
      <c r="AI13" s="460">
        <v>0</v>
      </c>
      <c r="AJ13" s="460">
        <v>7412496</v>
      </c>
      <c r="AK13" s="460">
        <v>1110466</v>
      </c>
      <c r="AL13" s="460">
        <v>9933294</v>
      </c>
      <c r="AM13" s="460">
        <v>206504</v>
      </c>
      <c r="AN13" s="460">
        <v>50134</v>
      </c>
      <c r="AO13" s="460">
        <v>62757</v>
      </c>
      <c r="AP13" s="460">
        <v>8417</v>
      </c>
      <c r="AQ13" s="460">
        <v>47267</v>
      </c>
      <c r="AR13" s="460">
        <v>1762458</v>
      </c>
      <c r="AS13" s="460">
        <v>0</v>
      </c>
      <c r="AT13" s="460">
        <v>0</v>
      </c>
      <c r="AU13" s="460">
        <v>81881</v>
      </c>
    </row>
    <row r="14" spans="1:47" x14ac:dyDescent="0.25">
      <c r="A14" s="502">
        <v>17</v>
      </c>
      <c r="B14" s="441">
        <v>17</v>
      </c>
      <c r="C14" s="448" t="s">
        <v>148</v>
      </c>
      <c r="D14" s="446">
        <v>0</v>
      </c>
      <c r="E14" s="452">
        <v>0</v>
      </c>
      <c r="F14" s="452">
        <v>0</v>
      </c>
      <c r="G14" s="452">
        <v>0</v>
      </c>
      <c r="H14" s="452">
        <v>0</v>
      </c>
      <c r="I14" s="453">
        <v>0</v>
      </c>
      <c r="J14" s="460">
        <v>0</v>
      </c>
      <c r="K14" s="447">
        <v>0</v>
      </c>
      <c r="L14" s="447">
        <v>0</v>
      </c>
      <c r="M14" s="447">
        <v>0</v>
      </c>
      <c r="N14" s="447">
        <v>0</v>
      </c>
      <c r="O14" s="447">
        <v>0</v>
      </c>
      <c r="P14" s="447">
        <v>0</v>
      </c>
      <c r="Q14" s="447">
        <v>0</v>
      </c>
      <c r="R14" s="447">
        <v>0</v>
      </c>
      <c r="S14" s="447">
        <v>0</v>
      </c>
      <c r="T14" s="447">
        <v>0</v>
      </c>
      <c r="U14" s="447">
        <v>0</v>
      </c>
      <c r="V14" s="447">
        <v>0</v>
      </c>
      <c r="W14" s="447">
        <v>0</v>
      </c>
      <c r="X14" s="447">
        <v>0</v>
      </c>
      <c r="Y14" s="447">
        <v>0</v>
      </c>
      <c r="Z14" s="460">
        <v>0</v>
      </c>
      <c r="AA14" s="460">
        <v>0</v>
      </c>
      <c r="AB14" s="460">
        <v>0</v>
      </c>
      <c r="AC14" s="460">
        <v>0</v>
      </c>
      <c r="AD14" s="460">
        <v>0</v>
      </c>
      <c r="AE14" s="460">
        <v>0</v>
      </c>
      <c r="AF14" s="460">
        <v>0</v>
      </c>
      <c r="AG14" s="460">
        <v>0</v>
      </c>
      <c r="AH14" s="460">
        <v>0</v>
      </c>
      <c r="AI14" s="460">
        <v>0</v>
      </c>
      <c r="AJ14" s="460">
        <v>0</v>
      </c>
      <c r="AK14" s="460">
        <v>0</v>
      </c>
      <c r="AL14" s="460">
        <v>5647800</v>
      </c>
      <c r="AM14" s="460">
        <v>0</v>
      </c>
      <c r="AN14" s="460">
        <v>0</v>
      </c>
      <c r="AO14" s="460">
        <v>0</v>
      </c>
      <c r="AP14" s="460">
        <v>0</v>
      </c>
      <c r="AQ14" s="460">
        <v>0</v>
      </c>
      <c r="AR14" s="460">
        <v>0</v>
      </c>
      <c r="AS14" s="460">
        <v>0</v>
      </c>
      <c r="AT14" s="460">
        <v>0</v>
      </c>
      <c r="AU14" s="460">
        <v>0</v>
      </c>
    </row>
    <row r="15" spans="1:47" ht="30" x14ac:dyDescent="0.25">
      <c r="A15" s="502"/>
      <c r="B15" s="441">
        <v>19</v>
      </c>
      <c r="C15" s="448" t="s">
        <v>353</v>
      </c>
      <c r="D15" s="446">
        <v>0</v>
      </c>
      <c r="E15" s="452">
        <v>0</v>
      </c>
      <c r="F15" s="452">
        <v>0</v>
      </c>
      <c r="G15" s="452">
        <v>0</v>
      </c>
      <c r="H15" s="452">
        <v>0</v>
      </c>
      <c r="I15" s="453">
        <v>0</v>
      </c>
      <c r="J15" s="460">
        <v>0</v>
      </c>
      <c r="K15" s="447">
        <v>0</v>
      </c>
      <c r="L15" s="447">
        <v>0</v>
      </c>
      <c r="M15" s="447">
        <v>0</v>
      </c>
      <c r="N15" s="447">
        <v>0</v>
      </c>
      <c r="O15" s="447">
        <v>0</v>
      </c>
      <c r="P15" s="447">
        <v>0</v>
      </c>
      <c r="Q15" s="447">
        <v>0</v>
      </c>
      <c r="R15" s="447">
        <v>0</v>
      </c>
      <c r="S15" s="447">
        <v>0</v>
      </c>
      <c r="T15" s="447">
        <v>0</v>
      </c>
      <c r="U15" s="447">
        <v>0</v>
      </c>
      <c r="V15" s="447">
        <v>0</v>
      </c>
      <c r="W15" s="447">
        <v>0</v>
      </c>
      <c r="X15" s="447">
        <v>0</v>
      </c>
      <c r="Y15" s="447">
        <v>0</v>
      </c>
      <c r="Z15" s="460">
        <v>0</v>
      </c>
      <c r="AA15" s="460">
        <v>0</v>
      </c>
      <c r="AB15" s="460">
        <v>0</v>
      </c>
      <c r="AC15" s="460">
        <v>0</v>
      </c>
      <c r="AD15" s="460">
        <v>0</v>
      </c>
      <c r="AE15" s="460">
        <v>0</v>
      </c>
      <c r="AF15" s="460">
        <v>0</v>
      </c>
      <c r="AG15" s="460">
        <v>0</v>
      </c>
      <c r="AH15" s="460">
        <v>0</v>
      </c>
      <c r="AI15" s="460">
        <v>0</v>
      </c>
      <c r="AJ15" s="460">
        <v>0</v>
      </c>
      <c r="AK15" s="460">
        <v>0</v>
      </c>
      <c r="AL15" s="460">
        <v>0</v>
      </c>
      <c r="AM15" s="460">
        <v>0</v>
      </c>
      <c r="AN15" s="460">
        <v>0</v>
      </c>
      <c r="AO15" s="460">
        <v>0</v>
      </c>
      <c r="AP15" s="460">
        <v>0</v>
      </c>
      <c r="AQ15" s="460">
        <v>0</v>
      </c>
      <c r="AR15" s="460">
        <v>0</v>
      </c>
      <c r="AS15" s="460">
        <v>0</v>
      </c>
      <c r="AT15" s="460">
        <v>0</v>
      </c>
      <c r="AU15" s="460">
        <v>0</v>
      </c>
    </row>
    <row r="16" spans="1:47" x14ac:dyDescent="0.25">
      <c r="A16" s="502">
        <v>20</v>
      </c>
      <c r="B16" s="441">
        <v>20</v>
      </c>
      <c r="C16" s="448" t="s">
        <v>149</v>
      </c>
      <c r="D16" s="446">
        <v>0</v>
      </c>
      <c r="E16" s="452">
        <v>0</v>
      </c>
      <c r="F16" s="452">
        <v>0</v>
      </c>
      <c r="G16" s="452">
        <v>0</v>
      </c>
      <c r="H16" s="452">
        <v>0</v>
      </c>
      <c r="I16" s="453">
        <v>0</v>
      </c>
      <c r="J16" s="460">
        <v>0</v>
      </c>
      <c r="K16" s="447">
        <v>0</v>
      </c>
      <c r="L16" s="447">
        <v>0</v>
      </c>
      <c r="M16" s="447">
        <v>0</v>
      </c>
      <c r="N16" s="447">
        <v>0</v>
      </c>
      <c r="O16" s="447">
        <v>0</v>
      </c>
      <c r="P16" s="447">
        <v>0</v>
      </c>
      <c r="Q16" s="447">
        <v>0</v>
      </c>
      <c r="R16" s="447">
        <v>0</v>
      </c>
      <c r="S16" s="447">
        <v>0</v>
      </c>
      <c r="T16" s="447">
        <v>0</v>
      </c>
      <c r="U16" s="447">
        <v>0</v>
      </c>
      <c r="V16" s="447">
        <v>0</v>
      </c>
      <c r="W16" s="447">
        <v>0</v>
      </c>
      <c r="X16" s="447">
        <v>0</v>
      </c>
      <c r="Y16" s="447">
        <v>0</v>
      </c>
      <c r="Z16" s="460">
        <v>0</v>
      </c>
      <c r="AA16" s="460">
        <v>0</v>
      </c>
      <c r="AB16" s="460">
        <v>0</v>
      </c>
      <c r="AC16" s="460">
        <v>0</v>
      </c>
      <c r="AD16" s="460">
        <v>0</v>
      </c>
      <c r="AE16" s="460">
        <v>0</v>
      </c>
      <c r="AF16" s="460">
        <v>0</v>
      </c>
      <c r="AG16" s="460">
        <v>0</v>
      </c>
      <c r="AH16" s="460">
        <v>0</v>
      </c>
      <c r="AI16" s="460">
        <v>0</v>
      </c>
      <c r="AJ16" s="460">
        <v>544344</v>
      </c>
      <c r="AK16" s="460">
        <v>0</v>
      </c>
      <c r="AL16" s="460">
        <v>10602178</v>
      </c>
      <c r="AM16" s="460">
        <v>0</v>
      </c>
      <c r="AN16" s="460">
        <v>0</v>
      </c>
      <c r="AO16" s="460">
        <v>0</v>
      </c>
      <c r="AP16" s="460">
        <v>0</v>
      </c>
      <c r="AQ16" s="460">
        <v>0</v>
      </c>
      <c r="AR16" s="460">
        <v>0</v>
      </c>
      <c r="AS16" s="460">
        <v>0</v>
      </c>
      <c r="AT16" s="460">
        <v>0</v>
      </c>
      <c r="AU16" s="460">
        <v>0</v>
      </c>
    </row>
    <row r="17" spans="1:47" ht="30" x14ac:dyDescent="0.25">
      <c r="A17" s="502"/>
      <c r="B17" s="441">
        <v>21</v>
      </c>
      <c r="C17" s="448" t="s">
        <v>198</v>
      </c>
      <c r="D17" s="446">
        <v>0</v>
      </c>
      <c r="E17" s="452">
        <v>0</v>
      </c>
      <c r="F17" s="452">
        <v>0</v>
      </c>
      <c r="G17" s="452">
        <v>0</v>
      </c>
      <c r="H17" s="452">
        <v>0</v>
      </c>
      <c r="I17" s="453">
        <v>0</v>
      </c>
      <c r="J17" s="460">
        <v>0</v>
      </c>
      <c r="K17" s="447">
        <v>0</v>
      </c>
      <c r="L17" s="447">
        <v>0</v>
      </c>
      <c r="M17" s="447">
        <v>0</v>
      </c>
      <c r="N17" s="447">
        <v>0</v>
      </c>
      <c r="O17" s="447">
        <v>0</v>
      </c>
      <c r="P17" s="447">
        <v>0</v>
      </c>
      <c r="Q17" s="447">
        <v>0</v>
      </c>
      <c r="R17" s="447">
        <v>0</v>
      </c>
      <c r="S17" s="447">
        <v>0</v>
      </c>
      <c r="T17" s="447">
        <v>0</v>
      </c>
      <c r="U17" s="447">
        <v>0</v>
      </c>
      <c r="V17" s="447">
        <v>0</v>
      </c>
      <c r="W17" s="447">
        <v>0</v>
      </c>
      <c r="X17" s="447">
        <v>0</v>
      </c>
      <c r="Y17" s="447">
        <v>0</v>
      </c>
      <c r="Z17" s="460">
        <v>0</v>
      </c>
      <c r="AA17" s="460">
        <v>0</v>
      </c>
      <c r="AB17" s="460">
        <v>0</v>
      </c>
      <c r="AC17" s="460">
        <v>0</v>
      </c>
      <c r="AD17" s="460">
        <v>0</v>
      </c>
      <c r="AE17" s="460">
        <v>0</v>
      </c>
      <c r="AF17" s="460">
        <v>0</v>
      </c>
      <c r="AG17" s="460">
        <v>0</v>
      </c>
      <c r="AH17" s="460">
        <v>0</v>
      </c>
      <c r="AI17" s="460">
        <v>0</v>
      </c>
      <c r="AJ17" s="460">
        <v>0</v>
      </c>
      <c r="AK17" s="460">
        <v>0</v>
      </c>
      <c r="AL17" s="460">
        <v>0</v>
      </c>
      <c r="AM17" s="460">
        <v>0</v>
      </c>
      <c r="AN17" s="460">
        <v>0</v>
      </c>
      <c r="AO17" s="460">
        <v>0</v>
      </c>
      <c r="AP17" s="460">
        <v>0</v>
      </c>
      <c r="AQ17" s="460">
        <v>0</v>
      </c>
      <c r="AR17" s="460">
        <v>0</v>
      </c>
      <c r="AS17" s="460">
        <v>0</v>
      </c>
      <c r="AT17" s="460">
        <v>0</v>
      </c>
      <c r="AU17" s="460">
        <v>0</v>
      </c>
    </row>
    <row r="18" spans="1:47" x14ac:dyDescent="0.25">
      <c r="A18" s="502">
        <v>22</v>
      </c>
      <c r="B18" s="441">
        <v>22</v>
      </c>
      <c r="C18" s="448" t="s">
        <v>151</v>
      </c>
      <c r="D18" s="446">
        <v>0</v>
      </c>
      <c r="E18" s="452">
        <v>0</v>
      </c>
      <c r="F18" s="452">
        <v>0</v>
      </c>
      <c r="G18" s="452">
        <v>0</v>
      </c>
      <c r="H18" s="452">
        <v>0</v>
      </c>
      <c r="I18" s="453">
        <v>3231</v>
      </c>
      <c r="J18" s="460">
        <v>0</v>
      </c>
      <c r="K18" s="447">
        <v>0</v>
      </c>
      <c r="L18" s="447">
        <v>0</v>
      </c>
      <c r="M18" s="447">
        <v>0</v>
      </c>
      <c r="N18" s="447">
        <v>0</v>
      </c>
      <c r="O18" s="447">
        <v>0</v>
      </c>
      <c r="P18" s="447">
        <v>0</v>
      </c>
      <c r="Q18" s="447">
        <v>0</v>
      </c>
      <c r="R18" s="447">
        <v>0</v>
      </c>
      <c r="S18" s="447">
        <v>0</v>
      </c>
      <c r="T18" s="447">
        <v>0</v>
      </c>
      <c r="U18" s="447">
        <v>0</v>
      </c>
      <c r="V18" s="447">
        <v>0</v>
      </c>
      <c r="W18" s="447">
        <v>0</v>
      </c>
      <c r="X18" s="447">
        <v>0</v>
      </c>
      <c r="Y18" s="447">
        <v>0</v>
      </c>
      <c r="Z18" s="460">
        <v>0</v>
      </c>
      <c r="AA18" s="460">
        <v>0</v>
      </c>
      <c r="AB18" s="460">
        <v>0</v>
      </c>
      <c r="AC18" s="460">
        <v>0</v>
      </c>
      <c r="AD18" s="460">
        <v>0</v>
      </c>
      <c r="AE18" s="460">
        <v>0</v>
      </c>
      <c r="AF18" s="460">
        <v>0</v>
      </c>
      <c r="AG18" s="460">
        <v>0</v>
      </c>
      <c r="AH18" s="460">
        <v>0</v>
      </c>
      <c r="AI18" s="460">
        <v>0</v>
      </c>
      <c r="AJ18" s="460">
        <v>61956</v>
      </c>
      <c r="AK18" s="460">
        <v>0</v>
      </c>
      <c r="AL18" s="460">
        <v>0</v>
      </c>
      <c r="AM18" s="460">
        <v>0</v>
      </c>
      <c r="AN18" s="460">
        <v>0</v>
      </c>
      <c r="AO18" s="460">
        <v>0</v>
      </c>
      <c r="AP18" s="460">
        <v>0</v>
      </c>
      <c r="AQ18" s="460">
        <v>0</v>
      </c>
      <c r="AR18" s="460">
        <v>0</v>
      </c>
      <c r="AS18" s="460">
        <v>0</v>
      </c>
      <c r="AT18" s="460">
        <v>0</v>
      </c>
      <c r="AU18" s="460">
        <v>0</v>
      </c>
    </row>
    <row r="19" spans="1:47" x14ac:dyDescent="0.25">
      <c r="A19" s="502">
        <v>23</v>
      </c>
      <c r="B19" s="441">
        <v>23</v>
      </c>
      <c r="C19" s="448" t="s">
        <v>154</v>
      </c>
      <c r="D19" s="446">
        <v>0</v>
      </c>
      <c r="E19" s="452">
        <v>0</v>
      </c>
      <c r="F19" s="452">
        <v>40621</v>
      </c>
      <c r="G19" s="452">
        <v>0</v>
      </c>
      <c r="H19" s="452">
        <v>0</v>
      </c>
      <c r="I19" s="453">
        <v>-2158</v>
      </c>
      <c r="J19" s="460">
        <v>301713</v>
      </c>
      <c r="K19" s="447">
        <v>0</v>
      </c>
      <c r="L19" s="447">
        <v>0</v>
      </c>
      <c r="M19" s="447">
        <v>0</v>
      </c>
      <c r="N19" s="447">
        <v>0</v>
      </c>
      <c r="O19" s="447">
        <v>0</v>
      </c>
      <c r="P19" s="447">
        <v>0</v>
      </c>
      <c r="Q19" s="447">
        <v>0</v>
      </c>
      <c r="R19" s="447">
        <v>10661</v>
      </c>
      <c r="S19" s="447">
        <v>-2047</v>
      </c>
      <c r="T19" s="447">
        <v>-34557</v>
      </c>
      <c r="U19" s="447">
        <v>1002290</v>
      </c>
      <c r="V19" s="447">
        <v>0</v>
      </c>
      <c r="W19" s="447">
        <v>-7163</v>
      </c>
      <c r="X19" s="447">
        <v>0</v>
      </c>
      <c r="Y19" s="447">
        <v>-17191</v>
      </c>
      <c r="Z19" s="460">
        <v>-44739</v>
      </c>
      <c r="AA19" s="460">
        <v>0</v>
      </c>
      <c r="AB19" s="460">
        <v>0</v>
      </c>
      <c r="AC19" s="460">
        <v>-1150</v>
      </c>
      <c r="AD19" s="460">
        <v>10900</v>
      </c>
      <c r="AE19" s="460">
        <v>20065</v>
      </c>
      <c r="AF19" s="460">
        <v>-1934703</v>
      </c>
      <c r="AG19" s="460">
        <v>0</v>
      </c>
      <c r="AH19" s="460">
        <v>6453</v>
      </c>
      <c r="AI19" s="460">
        <v>0</v>
      </c>
      <c r="AJ19" s="460">
        <v>591693</v>
      </c>
      <c r="AK19" s="460">
        <v>272000</v>
      </c>
      <c r="AL19" s="460">
        <v>-844573</v>
      </c>
      <c r="AM19" s="460">
        <v>-231636</v>
      </c>
      <c r="AN19" s="460">
        <v>-7797</v>
      </c>
      <c r="AO19" s="460">
        <v>-9840</v>
      </c>
      <c r="AP19" s="460">
        <v>3221</v>
      </c>
      <c r="AQ19" s="460">
        <v>7279</v>
      </c>
      <c r="AR19" s="460">
        <v>26575</v>
      </c>
      <c r="AS19" s="460">
        <v>0</v>
      </c>
      <c r="AT19" s="460">
        <v>0</v>
      </c>
      <c r="AU19" s="460">
        <v>33875</v>
      </c>
    </row>
    <row r="20" spans="1:47" ht="30" x14ac:dyDescent="0.25">
      <c r="A20" s="502">
        <v>31</v>
      </c>
      <c r="B20" s="441">
        <v>31</v>
      </c>
      <c r="C20" s="448" t="s">
        <v>304</v>
      </c>
      <c r="D20" s="446">
        <v>-135300</v>
      </c>
      <c r="E20" s="452">
        <v>883626</v>
      </c>
      <c r="F20" s="452">
        <v>0</v>
      </c>
      <c r="G20" s="452">
        <v>3946642</v>
      </c>
      <c r="H20" s="452">
        <v>34524</v>
      </c>
      <c r="I20" s="453">
        <v>0</v>
      </c>
      <c r="J20" s="460">
        <v>0</v>
      </c>
      <c r="K20" s="447">
        <v>-191205</v>
      </c>
      <c r="L20" s="447">
        <v>514867</v>
      </c>
      <c r="M20" s="447">
        <v>3239472</v>
      </c>
      <c r="N20" s="447">
        <v>88827</v>
      </c>
      <c r="O20" s="447">
        <v>-14051</v>
      </c>
      <c r="P20" s="447">
        <v>531859</v>
      </c>
      <c r="Q20" s="447">
        <v>0</v>
      </c>
      <c r="R20" s="447">
        <v>0</v>
      </c>
      <c r="S20" s="447">
        <v>0</v>
      </c>
      <c r="T20" s="447">
        <v>0</v>
      </c>
      <c r="U20" s="447">
        <v>0</v>
      </c>
      <c r="V20" s="447">
        <v>685850</v>
      </c>
      <c r="W20" s="447">
        <v>0</v>
      </c>
      <c r="X20" s="447">
        <v>-79009</v>
      </c>
      <c r="Y20" s="447">
        <v>0</v>
      </c>
      <c r="Z20" s="460">
        <v>0</v>
      </c>
      <c r="AA20" s="460">
        <v>0</v>
      </c>
      <c r="AB20" s="460">
        <v>1997177</v>
      </c>
      <c r="AC20" s="460">
        <v>0</v>
      </c>
      <c r="AD20" s="460">
        <v>0</v>
      </c>
      <c r="AE20" s="460">
        <v>0</v>
      </c>
      <c r="AF20" s="460">
        <v>0</v>
      </c>
      <c r="AG20" s="460">
        <v>202297</v>
      </c>
      <c r="AH20" s="460">
        <v>0</v>
      </c>
      <c r="AI20" s="460">
        <v>117429</v>
      </c>
      <c r="AJ20" s="460">
        <v>-79915</v>
      </c>
      <c r="AK20" s="460">
        <v>0</v>
      </c>
      <c r="AL20" s="460">
        <v>481606</v>
      </c>
      <c r="AM20" s="460">
        <v>0</v>
      </c>
      <c r="AN20" s="460">
        <v>0</v>
      </c>
      <c r="AO20" s="460">
        <v>0</v>
      </c>
      <c r="AP20" s="460">
        <v>0</v>
      </c>
      <c r="AQ20" s="460">
        <v>0</v>
      </c>
      <c r="AR20" s="460">
        <v>0</v>
      </c>
      <c r="AS20" s="460">
        <v>115347</v>
      </c>
      <c r="AT20" s="460">
        <v>-79845</v>
      </c>
      <c r="AU20" s="460">
        <v>0</v>
      </c>
    </row>
    <row r="21" spans="1:47" ht="45" x14ac:dyDescent="0.25">
      <c r="A21" s="502">
        <v>32</v>
      </c>
      <c r="B21" s="441">
        <v>32</v>
      </c>
      <c r="C21" s="450" t="s">
        <v>199</v>
      </c>
      <c r="D21" s="446">
        <v>45436</v>
      </c>
      <c r="E21" s="452">
        <v>54771</v>
      </c>
      <c r="F21" s="452">
        <v>0</v>
      </c>
      <c r="G21" s="452">
        <v>966997</v>
      </c>
      <c r="H21" s="452">
        <v>0</v>
      </c>
      <c r="I21" s="453">
        <v>0</v>
      </c>
      <c r="J21" s="460">
        <v>0</v>
      </c>
      <c r="K21" s="447">
        <v>236121</v>
      </c>
      <c r="L21" s="447">
        <v>1530244</v>
      </c>
      <c r="M21" s="447">
        <v>7322990</v>
      </c>
      <c r="N21" s="447">
        <v>262082</v>
      </c>
      <c r="O21" s="447">
        <v>56576</v>
      </c>
      <c r="P21" s="447">
        <v>2939809</v>
      </c>
      <c r="Q21" s="447">
        <v>0</v>
      </c>
      <c r="R21" s="447">
        <v>0</v>
      </c>
      <c r="S21" s="447">
        <v>0</v>
      </c>
      <c r="T21" s="447">
        <v>0</v>
      </c>
      <c r="U21" s="447">
        <v>0</v>
      </c>
      <c r="V21" s="447">
        <v>292615</v>
      </c>
      <c r="W21" s="447">
        <v>0</v>
      </c>
      <c r="X21" s="447">
        <v>285996</v>
      </c>
      <c r="Y21" s="447">
        <v>0</v>
      </c>
      <c r="Z21" s="460">
        <v>0</v>
      </c>
      <c r="AA21" s="460">
        <v>0</v>
      </c>
      <c r="AB21" s="460">
        <v>446296</v>
      </c>
      <c r="AC21" s="460">
        <v>0</v>
      </c>
      <c r="AD21" s="460">
        <v>0</v>
      </c>
      <c r="AE21" s="460">
        <v>0</v>
      </c>
      <c r="AF21" s="460">
        <v>0</v>
      </c>
      <c r="AG21" s="460">
        <v>5384152</v>
      </c>
      <c r="AH21" s="460">
        <v>0</v>
      </c>
      <c r="AI21" s="460">
        <v>58471</v>
      </c>
      <c r="AJ21" s="460">
        <v>299553</v>
      </c>
      <c r="AK21" s="460">
        <v>0</v>
      </c>
      <c r="AL21" s="460">
        <v>3138606</v>
      </c>
      <c r="AM21" s="460">
        <v>0</v>
      </c>
      <c r="AN21" s="460">
        <v>0</v>
      </c>
      <c r="AO21" s="460">
        <v>0</v>
      </c>
      <c r="AP21" s="460">
        <v>0</v>
      </c>
      <c r="AQ21" s="460">
        <v>0</v>
      </c>
      <c r="AR21" s="460">
        <v>0</v>
      </c>
      <c r="AS21" s="460">
        <v>537237</v>
      </c>
      <c r="AT21" s="460">
        <v>143681</v>
      </c>
      <c r="AU21" s="460">
        <v>0</v>
      </c>
    </row>
    <row r="22" spans="1:47" ht="30" x14ac:dyDescent="0.25">
      <c r="A22" s="502">
        <v>33</v>
      </c>
      <c r="B22" s="441">
        <v>33</v>
      </c>
      <c r="C22" s="450" t="s">
        <v>200</v>
      </c>
      <c r="D22" s="446">
        <v>-1439</v>
      </c>
      <c r="E22" s="452">
        <v>830773</v>
      </c>
      <c r="F22" s="452">
        <v>0</v>
      </c>
      <c r="G22" s="452">
        <v>-2128535</v>
      </c>
      <c r="H22" s="452">
        <v>-9354</v>
      </c>
      <c r="I22" s="453">
        <v>0</v>
      </c>
      <c r="J22" s="460">
        <v>0</v>
      </c>
      <c r="K22" s="447">
        <v>966</v>
      </c>
      <c r="L22" s="447">
        <v>-6356005</v>
      </c>
      <c r="M22" s="447">
        <v>6958760</v>
      </c>
      <c r="N22" s="447">
        <v>-388667</v>
      </c>
      <c r="O22" s="447">
        <v>48332</v>
      </c>
      <c r="P22" s="447">
        <v>3651828</v>
      </c>
      <c r="Q22" s="447">
        <v>0</v>
      </c>
      <c r="R22" s="447">
        <v>0</v>
      </c>
      <c r="S22" s="447">
        <v>0</v>
      </c>
      <c r="T22" s="447">
        <v>0</v>
      </c>
      <c r="U22" s="447">
        <v>0</v>
      </c>
      <c r="V22" s="447">
        <v>-4358430</v>
      </c>
      <c r="W22" s="447">
        <v>0</v>
      </c>
      <c r="X22" s="447">
        <v>-1164232</v>
      </c>
      <c r="Y22" s="447">
        <v>0</v>
      </c>
      <c r="Z22" s="460">
        <v>0</v>
      </c>
      <c r="AA22" s="460">
        <v>0</v>
      </c>
      <c r="AB22" s="460">
        <v>-1373703</v>
      </c>
      <c r="AC22" s="460">
        <v>0</v>
      </c>
      <c r="AD22" s="460">
        <v>0</v>
      </c>
      <c r="AE22" s="460">
        <v>0</v>
      </c>
      <c r="AF22" s="460">
        <v>0</v>
      </c>
      <c r="AG22" s="460">
        <v>5555754</v>
      </c>
      <c r="AH22" s="460">
        <v>0</v>
      </c>
      <c r="AI22" s="460">
        <v>185720</v>
      </c>
      <c r="AJ22" s="460">
        <v>-410001</v>
      </c>
      <c r="AK22" s="460">
        <v>0</v>
      </c>
      <c r="AL22" s="460">
        <v>-11443639</v>
      </c>
      <c r="AM22" s="460">
        <v>0</v>
      </c>
      <c r="AN22" s="460">
        <v>0</v>
      </c>
      <c r="AO22" s="460">
        <v>0</v>
      </c>
      <c r="AP22" s="460">
        <v>0</v>
      </c>
      <c r="AQ22" s="460">
        <v>0</v>
      </c>
      <c r="AR22" s="460">
        <v>0</v>
      </c>
      <c r="AS22" s="460">
        <v>-2669118</v>
      </c>
      <c r="AT22" s="460">
        <v>-435736</v>
      </c>
      <c r="AU22" s="460">
        <v>0</v>
      </c>
    </row>
    <row r="23" spans="1:47" ht="25.5" x14ac:dyDescent="0.25">
      <c r="A23" s="502"/>
      <c r="B23" s="441">
        <v>34</v>
      </c>
      <c r="C23" s="449" t="s">
        <v>201</v>
      </c>
      <c r="D23" s="446">
        <v>0</v>
      </c>
      <c r="E23" s="452">
        <v>0</v>
      </c>
      <c r="F23" s="452">
        <v>0</v>
      </c>
      <c r="G23" s="452">
        <v>0</v>
      </c>
      <c r="H23" s="452">
        <v>0</v>
      </c>
      <c r="I23" s="453">
        <v>0</v>
      </c>
      <c r="J23" s="460">
        <v>0</v>
      </c>
      <c r="K23" s="447">
        <v>0</v>
      </c>
      <c r="L23" s="447">
        <v>0</v>
      </c>
      <c r="M23" s="447">
        <v>0</v>
      </c>
      <c r="N23" s="447">
        <v>0</v>
      </c>
      <c r="O23" s="447">
        <v>0</v>
      </c>
      <c r="P23" s="447">
        <v>0</v>
      </c>
      <c r="Q23" s="447">
        <v>0</v>
      </c>
      <c r="R23" s="447">
        <v>0</v>
      </c>
      <c r="S23" s="447">
        <v>0</v>
      </c>
      <c r="T23" s="447">
        <v>0</v>
      </c>
      <c r="U23" s="447">
        <v>0</v>
      </c>
      <c r="V23" s="447">
        <v>0</v>
      </c>
      <c r="W23" s="447">
        <v>0</v>
      </c>
      <c r="X23" s="447">
        <v>0</v>
      </c>
      <c r="Y23" s="447">
        <v>0</v>
      </c>
      <c r="Z23" s="460">
        <v>0</v>
      </c>
      <c r="AA23" s="460">
        <v>0</v>
      </c>
      <c r="AB23" s="460">
        <v>0</v>
      </c>
      <c r="AC23" s="460">
        <v>0</v>
      </c>
      <c r="AD23" s="460">
        <v>0</v>
      </c>
      <c r="AE23" s="460">
        <v>0</v>
      </c>
      <c r="AF23" s="460">
        <v>0</v>
      </c>
      <c r="AG23" s="460">
        <v>0</v>
      </c>
      <c r="AH23" s="460">
        <v>0</v>
      </c>
      <c r="AI23" s="460">
        <v>0</v>
      </c>
      <c r="AJ23" s="460">
        <v>0</v>
      </c>
      <c r="AK23" s="460">
        <v>0</v>
      </c>
      <c r="AL23" s="460">
        <v>0</v>
      </c>
      <c r="AM23" s="460">
        <v>0</v>
      </c>
      <c r="AN23" s="460">
        <v>0</v>
      </c>
      <c r="AO23" s="460">
        <v>0</v>
      </c>
      <c r="AP23" s="460">
        <v>0</v>
      </c>
      <c r="AQ23" s="460">
        <v>0</v>
      </c>
      <c r="AR23" s="460">
        <v>0</v>
      </c>
      <c r="AS23" s="460">
        <v>0</v>
      </c>
      <c r="AT23" s="460">
        <v>0</v>
      </c>
      <c r="AU23" s="460">
        <v>0</v>
      </c>
    </row>
    <row r="24" spans="1:47" x14ac:dyDescent="0.25">
      <c r="A24" s="502"/>
      <c r="B24" s="441">
        <v>35</v>
      </c>
      <c r="C24" s="449" t="s">
        <v>202</v>
      </c>
      <c r="D24" s="446">
        <v>0</v>
      </c>
      <c r="E24" s="452">
        <v>0</v>
      </c>
      <c r="F24" s="452">
        <v>0</v>
      </c>
      <c r="G24" s="452">
        <v>0</v>
      </c>
      <c r="H24" s="452">
        <v>0</v>
      </c>
      <c r="I24" s="453">
        <v>0</v>
      </c>
      <c r="J24" s="460">
        <v>0</v>
      </c>
      <c r="K24" s="447">
        <v>0</v>
      </c>
      <c r="L24" s="447">
        <v>0</v>
      </c>
      <c r="M24" s="447">
        <v>0</v>
      </c>
      <c r="N24" s="447">
        <v>0</v>
      </c>
      <c r="O24" s="447">
        <v>0</v>
      </c>
      <c r="P24" s="447">
        <v>0</v>
      </c>
      <c r="Q24" s="447">
        <v>0</v>
      </c>
      <c r="R24" s="447">
        <v>0</v>
      </c>
      <c r="S24" s="447">
        <v>0</v>
      </c>
      <c r="T24" s="447">
        <v>0</v>
      </c>
      <c r="U24" s="447">
        <v>0</v>
      </c>
      <c r="V24" s="447">
        <v>0</v>
      </c>
      <c r="W24" s="447">
        <v>0</v>
      </c>
      <c r="X24" s="447">
        <v>0</v>
      </c>
      <c r="Y24" s="447">
        <v>0</v>
      </c>
      <c r="Z24" s="460">
        <v>0</v>
      </c>
      <c r="AA24" s="460">
        <v>0</v>
      </c>
      <c r="AB24" s="460">
        <v>0</v>
      </c>
      <c r="AC24" s="460">
        <v>0</v>
      </c>
      <c r="AD24" s="460">
        <v>0</v>
      </c>
      <c r="AE24" s="460">
        <v>0</v>
      </c>
      <c r="AF24" s="460">
        <v>0</v>
      </c>
      <c r="AG24" s="460">
        <v>0</v>
      </c>
      <c r="AH24" s="460">
        <v>0</v>
      </c>
      <c r="AI24" s="460">
        <v>0</v>
      </c>
      <c r="AJ24" s="460">
        <v>0</v>
      </c>
      <c r="AK24" s="460">
        <v>0</v>
      </c>
      <c r="AL24" s="460">
        <v>0</v>
      </c>
      <c r="AM24" s="460">
        <v>0</v>
      </c>
      <c r="AN24" s="460">
        <v>0</v>
      </c>
      <c r="AO24" s="460">
        <v>0</v>
      </c>
      <c r="AP24" s="460">
        <v>0</v>
      </c>
      <c r="AQ24" s="460">
        <v>0</v>
      </c>
      <c r="AR24" s="460">
        <v>0</v>
      </c>
      <c r="AS24" s="460">
        <v>0</v>
      </c>
      <c r="AT24" s="460">
        <v>0</v>
      </c>
      <c r="AU24" s="460">
        <v>0</v>
      </c>
    </row>
    <row r="25" spans="1:47" ht="25.5" x14ac:dyDescent="0.25">
      <c r="A25" s="502"/>
      <c r="B25" s="441">
        <v>36</v>
      </c>
      <c r="C25" s="449" t="s">
        <v>203</v>
      </c>
      <c r="D25" s="446">
        <v>0</v>
      </c>
      <c r="E25" s="452">
        <v>0</v>
      </c>
      <c r="F25" s="452">
        <v>0</v>
      </c>
      <c r="G25" s="452">
        <v>0</v>
      </c>
      <c r="H25" s="452">
        <v>0</v>
      </c>
      <c r="I25" s="453">
        <v>0</v>
      </c>
      <c r="J25" s="460">
        <v>0</v>
      </c>
      <c r="K25" s="447">
        <v>0</v>
      </c>
      <c r="L25" s="447">
        <v>0</v>
      </c>
      <c r="M25" s="447">
        <v>0</v>
      </c>
      <c r="N25" s="447">
        <v>0</v>
      </c>
      <c r="O25" s="447">
        <v>0</v>
      </c>
      <c r="P25" s="447">
        <v>0</v>
      </c>
      <c r="Q25" s="447">
        <v>0</v>
      </c>
      <c r="R25" s="447">
        <v>0</v>
      </c>
      <c r="S25" s="447">
        <v>0</v>
      </c>
      <c r="T25" s="447">
        <v>0</v>
      </c>
      <c r="U25" s="447">
        <v>0</v>
      </c>
      <c r="V25" s="447">
        <v>0</v>
      </c>
      <c r="W25" s="447">
        <v>0</v>
      </c>
      <c r="X25" s="447">
        <v>0</v>
      </c>
      <c r="Y25" s="447">
        <v>0</v>
      </c>
      <c r="Z25" s="460">
        <v>0</v>
      </c>
      <c r="AA25" s="460">
        <v>0</v>
      </c>
      <c r="AB25" s="460">
        <v>0</v>
      </c>
      <c r="AC25" s="460">
        <v>0</v>
      </c>
      <c r="AD25" s="460">
        <v>0</v>
      </c>
      <c r="AE25" s="460">
        <v>0</v>
      </c>
      <c r="AF25" s="460">
        <v>0</v>
      </c>
      <c r="AG25" s="460">
        <v>0</v>
      </c>
      <c r="AH25" s="460">
        <v>0</v>
      </c>
      <c r="AI25" s="460">
        <v>0</v>
      </c>
      <c r="AJ25" s="460">
        <v>0</v>
      </c>
      <c r="AK25" s="460">
        <v>0</v>
      </c>
      <c r="AL25" s="460">
        <v>0</v>
      </c>
      <c r="AM25" s="460">
        <v>0</v>
      </c>
      <c r="AN25" s="460">
        <v>0</v>
      </c>
      <c r="AO25" s="460">
        <v>0</v>
      </c>
      <c r="AP25" s="460">
        <v>0</v>
      </c>
      <c r="AQ25" s="460">
        <v>0</v>
      </c>
      <c r="AR25" s="460">
        <v>0</v>
      </c>
      <c r="AS25" s="460">
        <v>0</v>
      </c>
      <c r="AT25" s="460">
        <v>0</v>
      </c>
      <c r="AU25" s="460">
        <v>0</v>
      </c>
    </row>
    <row r="26" spans="1:47" ht="25.5" x14ac:dyDescent="0.25">
      <c r="A26" s="502"/>
      <c r="B26" s="441">
        <v>37</v>
      </c>
      <c r="C26" s="449" t="s">
        <v>204</v>
      </c>
      <c r="D26" s="446">
        <v>0</v>
      </c>
      <c r="E26" s="452">
        <v>0</v>
      </c>
      <c r="F26" s="452">
        <v>0</v>
      </c>
      <c r="G26" s="452">
        <v>0</v>
      </c>
      <c r="H26" s="452">
        <v>0</v>
      </c>
      <c r="I26" s="453">
        <v>0</v>
      </c>
      <c r="J26" s="460">
        <v>0</v>
      </c>
      <c r="K26" s="447">
        <v>0</v>
      </c>
      <c r="L26" s="447">
        <v>0</v>
      </c>
      <c r="M26" s="447">
        <v>0</v>
      </c>
      <c r="N26" s="447">
        <v>0</v>
      </c>
      <c r="O26" s="447">
        <v>0</v>
      </c>
      <c r="P26" s="447">
        <v>0</v>
      </c>
      <c r="Q26" s="447">
        <v>0</v>
      </c>
      <c r="R26" s="447">
        <v>0</v>
      </c>
      <c r="S26" s="447">
        <v>0</v>
      </c>
      <c r="T26" s="447">
        <v>0</v>
      </c>
      <c r="U26" s="447">
        <v>0</v>
      </c>
      <c r="V26" s="447">
        <v>0</v>
      </c>
      <c r="W26" s="447">
        <v>0</v>
      </c>
      <c r="X26" s="447">
        <v>0</v>
      </c>
      <c r="Y26" s="447">
        <v>0</v>
      </c>
      <c r="Z26" s="460">
        <v>0</v>
      </c>
      <c r="AA26" s="460">
        <v>0</v>
      </c>
      <c r="AB26" s="460">
        <v>0</v>
      </c>
      <c r="AC26" s="460">
        <v>0</v>
      </c>
      <c r="AD26" s="460">
        <v>0</v>
      </c>
      <c r="AE26" s="460">
        <v>0</v>
      </c>
      <c r="AF26" s="460">
        <v>0</v>
      </c>
      <c r="AG26" s="460">
        <v>0</v>
      </c>
      <c r="AH26" s="460">
        <v>0</v>
      </c>
      <c r="AI26" s="460">
        <v>0</v>
      </c>
      <c r="AJ26" s="460">
        <v>0</v>
      </c>
      <c r="AK26" s="460">
        <v>0</v>
      </c>
      <c r="AL26" s="460">
        <v>0</v>
      </c>
      <c r="AM26" s="460">
        <v>0</v>
      </c>
      <c r="AN26" s="460">
        <v>0</v>
      </c>
      <c r="AO26" s="460">
        <v>0</v>
      </c>
      <c r="AP26" s="460">
        <v>0</v>
      </c>
      <c r="AQ26" s="460">
        <v>0</v>
      </c>
      <c r="AR26" s="460">
        <v>0</v>
      </c>
      <c r="AS26" s="460">
        <v>0</v>
      </c>
      <c r="AT26" s="460">
        <v>0</v>
      </c>
      <c r="AU26" s="460">
        <v>0</v>
      </c>
    </row>
    <row r="27" spans="1:47" ht="25.5" x14ac:dyDescent="0.25">
      <c r="A27" s="502"/>
      <c r="B27" s="441">
        <v>38</v>
      </c>
      <c r="C27" s="449" t="s">
        <v>205</v>
      </c>
      <c r="D27" s="446">
        <v>0</v>
      </c>
      <c r="E27" s="452">
        <v>0</v>
      </c>
      <c r="F27" s="452">
        <v>0</v>
      </c>
      <c r="G27" s="452">
        <v>0</v>
      </c>
      <c r="H27" s="452">
        <v>0</v>
      </c>
      <c r="I27" s="453">
        <v>0</v>
      </c>
      <c r="J27" s="460">
        <v>0</v>
      </c>
      <c r="K27" s="447">
        <v>0</v>
      </c>
      <c r="L27" s="447">
        <v>0</v>
      </c>
      <c r="M27" s="447">
        <v>0</v>
      </c>
      <c r="N27" s="447">
        <v>0</v>
      </c>
      <c r="O27" s="447">
        <v>0</v>
      </c>
      <c r="P27" s="447">
        <v>0</v>
      </c>
      <c r="Q27" s="447">
        <v>0</v>
      </c>
      <c r="R27" s="447">
        <v>0</v>
      </c>
      <c r="S27" s="447">
        <v>0</v>
      </c>
      <c r="T27" s="447">
        <v>0</v>
      </c>
      <c r="U27" s="447">
        <v>0</v>
      </c>
      <c r="V27" s="447">
        <v>0</v>
      </c>
      <c r="W27" s="447">
        <v>0</v>
      </c>
      <c r="X27" s="447">
        <v>0</v>
      </c>
      <c r="Y27" s="447">
        <v>0</v>
      </c>
      <c r="Z27" s="460">
        <v>0</v>
      </c>
      <c r="AA27" s="460">
        <v>0</v>
      </c>
      <c r="AB27" s="460">
        <v>0</v>
      </c>
      <c r="AC27" s="460">
        <v>0</v>
      </c>
      <c r="AD27" s="460">
        <v>0</v>
      </c>
      <c r="AE27" s="460">
        <v>0</v>
      </c>
      <c r="AF27" s="460">
        <v>0</v>
      </c>
      <c r="AG27" s="460">
        <v>0</v>
      </c>
      <c r="AH27" s="460">
        <v>0</v>
      </c>
      <c r="AI27" s="460">
        <v>0</v>
      </c>
      <c r="AJ27" s="460">
        <v>0</v>
      </c>
      <c r="AK27" s="460">
        <v>0</v>
      </c>
      <c r="AL27" s="460">
        <v>0</v>
      </c>
      <c r="AM27" s="460">
        <v>0</v>
      </c>
      <c r="AN27" s="460">
        <v>0</v>
      </c>
      <c r="AO27" s="460">
        <v>0</v>
      </c>
      <c r="AP27" s="460">
        <v>0</v>
      </c>
      <c r="AQ27" s="460">
        <v>0</v>
      </c>
      <c r="AR27" s="460">
        <v>0</v>
      </c>
      <c r="AS27" s="460">
        <v>0</v>
      </c>
      <c r="AT27" s="460">
        <v>0</v>
      </c>
      <c r="AU27" s="460">
        <v>0</v>
      </c>
    </row>
    <row r="28" spans="1:47" ht="25.5" x14ac:dyDescent="0.25">
      <c r="A28" s="502"/>
      <c r="B28" s="441">
        <v>39</v>
      </c>
      <c r="C28" s="449" t="s">
        <v>206</v>
      </c>
      <c r="D28" s="446">
        <v>0</v>
      </c>
      <c r="E28" s="452">
        <v>0</v>
      </c>
      <c r="F28" s="452">
        <v>0</v>
      </c>
      <c r="G28" s="452">
        <v>0</v>
      </c>
      <c r="H28" s="452">
        <v>0</v>
      </c>
      <c r="I28" s="453">
        <v>0</v>
      </c>
      <c r="J28" s="460">
        <v>0</v>
      </c>
      <c r="K28" s="447">
        <v>0</v>
      </c>
      <c r="L28" s="447">
        <v>0</v>
      </c>
      <c r="M28" s="447">
        <v>0</v>
      </c>
      <c r="N28" s="447">
        <v>0</v>
      </c>
      <c r="O28" s="447">
        <v>0</v>
      </c>
      <c r="P28" s="447">
        <v>0</v>
      </c>
      <c r="Q28" s="447">
        <v>0</v>
      </c>
      <c r="R28" s="447">
        <v>0</v>
      </c>
      <c r="S28" s="447">
        <v>0</v>
      </c>
      <c r="T28" s="447">
        <v>0</v>
      </c>
      <c r="U28" s="447">
        <v>0</v>
      </c>
      <c r="V28" s="447">
        <v>0</v>
      </c>
      <c r="W28" s="447">
        <v>0</v>
      </c>
      <c r="X28" s="447">
        <v>0</v>
      </c>
      <c r="Y28" s="447">
        <v>0</v>
      </c>
      <c r="Z28" s="460">
        <v>0</v>
      </c>
      <c r="AA28" s="460">
        <v>0</v>
      </c>
      <c r="AB28" s="460">
        <v>0</v>
      </c>
      <c r="AC28" s="460">
        <v>0</v>
      </c>
      <c r="AD28" s="460">
        <v>0</v>
      </c>
      <c r="AE28" s="460">
        <v>0</v>
      </c>
      <c r="AF28" s="460">
        <v>0</v>
      </c>
      <c r="AG28" s="460">
        <v>0</v>
      </c>
      <c r="AH28" s="460">
        <v>0</v>
      </c>
      <c r="AI28" s="460">
        <v>0</v>
      </c>
      <c r="AJ28" s="460">
        <v>0</v>
      </c>
      <c r="AK28" s="460">
        <v>0</v>
      </c>
      <c r="AL28" s="460">
        <v>0</v>
      </c>
      <c r="AM28" s="460">
        <v>0</v>
      </c>
      <c r="AN28" s="460">
        <v>0</v>
      </c>
      <c r="AO28" s="460">
        <v>0</v>
      </c>
      <c r="AP28" s="460">
        <v>0</v>
      </c>
      <c r="AQ28" s="460">
        <v>0</v>
      </c>
      <c r="AR28" s="460">
        <v>0</v>
      </c>
      <c r="AS28" s="460">
        <v>0</v>
      </c>
      <c r="AT28" s="460">
        <v>0</v>
      </c>
      <c r="AU28" s="460">
        <v>0</v>
      </c>
    </row>
    <row r="29" spans="1:47" x14ac:dyDescent="0.25">
      <c r="A29" s="502"/>
      <c r="B29" s="441">
        <v>40</v>
      </c>
      <c r="C29" s="449" t="s">
        <v>207</v>
      </c>
      <c r="D29" s="446">
        <v>0</v>
      </c>
      <c r="E29" s="452">
        <v>0</v>
      </c>
      <c r="F29" s="452">
        <v>0</v>
      </c>
      <c r="G29" s="452">
        <v>0</v>
      </c>
      <c r="H29" s="452">
        <v>0</v>
      </c>
      <c r="I29" s="453">
        <v>0</v>
      </c>
      <c r="J29" s="460">
        <v>0</v>
      </c>
      <c r="K29" s="447">
        <v>0</v>
      </c>
      <c r="L29" s="447">
        <v>0</v>
      </c>
      <c r="M29" s="447">
        <v>0</v>
      </c>
      <c r="N29" s="447">
        <v>0</v>
      </c>
      <c r="O29" s="447">
        <v>0</v>
      </c>
      <c r="P29" s="447">
        <v>0</v>
      </c>
      <c r="Q29" s="447">
        <v>0</v>
      </c>
      <c r="R29" s="447">
        <v>0</v>
      </c>
      <c r="S29" s="447">
        <v>0</v>
      </c>
      <c r="T29" s="447">
        <v>0</v>
      </c>
      <c r="U29" s="447">
        <v>0</v>
      </c>
      <c r="V29" s="447">
        <v>0</v>
      </c>
      <c r="W29" s="447">
        <v>0</v>
      </c>
      <c r="X29" s="447">
        <v>0</v>
      </c>
      <c r="Y29" s="447">
        <v>0</v>
      </c>
      <c r="Z29" s="460">
        <v>0</v>
      </c>
      <c r="AA29" s="460">
        <v>0</v>
      </c>
      <c r="AB29" s="460">
        <v>0</v>
      </c>
      <c r="AC29" s="460">
        <v>0</v>
      </c>
      <c r="AD29" s="460">
        <v>0</v>
      </c>
      <c r="AE29" s="460">
        <v>0</v>
      </c>
      <c r="AF29" s="460">
        <v>0</v>
      </c>
      <c r="AG29" s="460">
        <v>0</v>
      </c>
      <c r="AH29" s="460">
        <v>0</v>
      </c>
      <c r="AI29" s="460">
        <v>0</v>
      </c>
      <c r="AJ29" s="460">
        <v>0</v>
      </c>
      <c r="AK29" s="460">
        <v>0</v>
      </c>
      <c r="AL29" s="460">
        <v>0</v>
      </c>
      <c r="AM29" s="460">
        <v>0</v>
      </c>
      <c r="AN29" s="460">
        <v>0</v>
      </c>
      <c r="AO29" s="460">
        <v>0</v>
      </c>
      <c r="AP29" s="460">
        <v>0</v>
      </c>
      <c r="AQ29" s="460">
        <v>0</v>
      </c>
      <c r="AR29" s="460">
        <v>0</v>
      </c>
      <c r="AS29" s="460">
        <v>0</v>
      </c>
      <c r="AT29" s="460">
        <v>0</v>
      </c>
      <c r="AU29" s="460">
        <v>0</v>
      </c>
    </row>
    <row r="30" spans="1:47" x14ac:dyDescent="0.25">
      <c r="A30" s="502"/>
      <c r="B30" s="441">
        <v>41</v>
      </c>
      <c r="C30" s="449" t="s">
        <v>208</v>
      </c>
      <c r="D30" s="446">
        <v>0</v>
      </c>
      <c r="E30" s="452">
        <v>0</v>
      </c>
      <c r="F30" s="452">
        <v>0</v>
      </c>
      <c r="G30" s="452">
        <v>0</v>
      </c>
      <c r="H30" s="452">
        <v>0</v>
      </c>
      <c r="I30" s="453">
        <v>0</v>
      </c>
      <c r="J30" s="460">
        <v>0</v>
      </c>
      <c r="K30" s="447">
        <v>0</v>
      </c>
      <c r="L30" s="447">
        <v>0</v>
      </c>
      <c r="M30" s="447">
        <v>0</v>
      </c>
      <c r="N30" s="447">
        <v>0</v>
      </c>
      <c r="O30" s="447">
        <v>0</v>
      </c>
      <c r="P30" s="447">
        <v>0</v>
      </c>
      <c r="Q30" s="447">
        <v>0</v>
      </c>
      <c r="R30" s="447">
        <v>0</v>
      </c>
      <c r="S30" s="447">
        <v>0</v>
      </c>
      <c r="T30" s="447">
        <v>0</v>
      </c>
      <c r="U30" s="447">
        <v>0</v>
      </c>
      <c r="V30" s="447">
        <v>0</v>
      </c>
      <c r="W30" s="447">
        <v>0</v>
      </c>
      <c r="X30" s="447">
        <v>0</v>
      </c>
      <c r="Y30" s="447">
        <v>0</v>
      </c>
      <c r="Z30" s="460">
        <v>0</v>
      </c>
      <c r="AA30" s="460">
        <v>0</v>
      </c>
      <c r="AB30" s="460">
        <v>0</v>
      </c>
      <c r="AC30" s="460">
        <v>0</v>
      </c>
      <c r="AD30" s="460">
        <v>0</v>
      </c>
      <c r="AE30" s="460">
        <v>0</v>
      </c>
      <c r="AF30" s="460">
        <v>0</v>
      </c>
      <c r="AG30" s="460">
        <v>0</v>
      </c>
      <c r="AH30" s="460">
        <v>0</v>
      </c>
      <c r="AI30" s="460">
        <v>0</v>
      </c>
      <c r="AJ30" s="460">
        <v>0</v>
      </c>
      <c r="AK30" s="460">
        <v>0</v>
      </c>
      <c r="AL30" s="460">
        <v>0</v>
      </c>
      <c r="AM30" s="460">
        <v>0</v>
      </c>
      <c r="AN30" s="460">
        <v>0</v>
      </c>
      <c r="AO30" s="460">
        <v>0</v>
      </c>
      <c r="AP30" s="460">
        <v>0</v>
      </c>
      <c r="AQ30" s="460">
        <v>0</v>
      </c>
      <c r="AR30" s="460">
        <v>0</v>
      </c>
      <c r="AS30" s="460">
        <v>0</v>
      </c>
      <c r="AT30" s="460">
        <v>0</v>
      </c>
      <c r="AU30" s="460">
        <v>0</v>
      </c>
    </row>
    <row r="31" spans="1:47" ht="45" x14ac:dyDescent="0.25">
      <c r="A31" s="502"/>
      <c r="B31" s="441">
        <v>43</v>
      </c>
      <c r="C31" s="448" t="s">
        <v>209</v>
      </c>
      <c r="D31" s="446">
        <v>0</v>
      </c>
      <c r="E31" s="452">
        <v>0</v>
      </c>
      <c r="F31" s="452">
        <v>0</v>
      </c>
      <c r="G31" s="452">
        <v>0</v>
      </c>
      <c r="H31" s="452">
        <v>0</v>
      </c>
      <c r="I31" s="453">
        <v>0</v>
      </c>
      <c r="J31" s="460">
        <v>0</v>
      </c>
      <c r="K31" s="447">
        <v>0</v>
      </c>
      <c r="L31" s="447">
        <v>0</v>
      </c>
      <c r="M31" s="447">
        <v>0</v>
      </c>
      <c r="N31" s="447">
        <v>0</v>
      </c>
      <c r="O31" s="447">
        <v>0</v>
      </c>
      <c r="P31" s="447">
        <v>0</v>
      </c>
      <c r="Q31" s="447">
        <v>0</v>
      </c>
      <c r="R31" s="447">
        <v>0</v>
      </c>
      <c r="S31" s="447">
        <v>0</v>
      </c>
      <c r="T31" s="447">
        <v>0</v>
      </c>
      <c r="U31" s="447">
        <v>0</v>
      </c>
      <c r="V31" s="447">
        <v>0</v>
      </c>
      <c r="W31" s="447">
        <v>0</v>
      </c>
      <c r="X31" s="447">
        <v>0</v>
      </c>
      <c r="Y31" s="447">
        <v>0</v>
      </c>
      <c r="Z31" s="460">
        <v>0</v>
      </c>
      <c r="AA31" s="460">
        <v>0</v>
      </c>
      <c r="AB31" s="460">
        <v>0</v>
      </c>
      <c r="AC31" s="460">
        <v>0</v>
      </c>
      <c r="AD31" s="460">
        <v>0</v>
      </c>
      <c r="AE31" s="460">
        <v>0</v>
      </c>
      <c r="AF31" s="460">
        <v>0</v>
      </c>
      <c r="AG31" s="460">
        <v>0</v>
      </c>
      <c r="AH31" s="460">
        <v>0</v>
      </c>
      <c r="AI31" s="460">
        <v>0</v>
      </c>
      <c r="AJ31" s="460">
        <v>0</v>
      </c>
      <c r="AK31" s="460">
        <v>0</v>
      </c>
      <c r="AL31" s="460">
        <v>0</v>
      </c>
      <c r="AM31" s="460">
        <v>0</v>
      </c>
      <c r="AN31" s="460">
        <v>0</v>
      </c>
      <c r="AO31" s="460">
        <v>0</v>
      </c>
      <c r="AP31" s="460">
        <v>0</v>
      </c>
      <c r="AQ31" s="460">
        <v>0</v>
      </c>
      <c r="AR31" s="460">
        <v>0</v>
      </c>
      <c r="AS31" s="460">
        <v>0</v>
      </c>
      <c r="AT31" s="460">
        <v>0</v>
      </c>
      <c r="AU31" s="460">
        <v>0</v>
      </c>
    </row>
    <row r="32" spans="1:47" ht="45" x14ac:dyDescent="0.25">
      <c r="A32" s="502"/>
      <c r="B32" s="441">
        <v>44</v>
      </c>
      <c r="C32" s="448" t="s">
        <v>354</v>
      </c>
      <c r="D32" s="446">
        <v>0</v>
      </c>
      <c r="E32" s="452">
        <v>0</v>
      </c>
      <c r="F32" s="452">
        <v>0</v>
      </c>
      <c r="G32" s="452">
        <v>0</v>
      </c>
      <c r="H32" s="452">
        <v>0</v>
      </c>
      <c r="I32" s="453">
        <v>0</v>
      </c>
      <c r="J32" s="460">
        <v>0</v>
      </c>
      <c r="K32" s="447">
        <v>0</v>
      </c>
      <c r="L32" s="447">
        <v>0</v>
      </c>
      <c r="M32" s="447">
        <v>0</v>
      </c>
      <c r="N32" s="447">
        <v>0</v>
      </c>
      <c r="O32" s="447">
        <v>0</v>
      </c>
      <c r="P32" s="447">
        <v>0</v>
      </c>
      <c r="Q32" s="447">
        <v>0</v>
      </c>
      <c r="R32" s="447">
        <v>0</v>
      </c>
      <c r="S32" s="447">
        <v>0</v>
      </c>
      <c r="T32" s="447">
        <v>0</v>
      </c>
      <c r="U32" s="447">
        <v>0</v>
      </c>
      <c r="V32" s="447">
        <v>0</v>
      </c>
      <c r="W32" s="447">
        <v>0</v>
      </c>
      <c r="X32" s="447">
        <v>0</v>
      </c>
      <c r="Y32" s="447">
        <v>0</v>
      </c>
      <c r="Z32" s="460">
        <v>0</v>
      </c>
      <c r="AA32" s="460">
        <v>0</v>
      </c>
      <c r="AB32" s="460">
        <v>0</v>
      </c>
      <c r="AC32" s="460">
        <v>0</v>
      </c>
      <c r="AD32" s="460">
        <v>0</v>
      </c>
      <c r="AE32" s="460">
        <v>0</v>
      </c>
      <c r="AF32" s="460">
        <v>0</v>
      </c>
      <c r="AG32" s="460">
        <v>0</v>
      </c>
      <c r="AH32" s="460">
        <v>0</v>
      </c>
      <c r="AI32" s="460">
        <v>0</v>
      </c>
      <c r="AJ32" s="460">
        <v>0</v>
      </c>
      <c r="AK32" s="460">
        <v>0</v>
      </c>
      <c r="AL32" s="460">
        <v>0</v>
      </c>
      <c r="AM32" s="460">
        <v>0</v>
      </c>
      <c r="AN32" s="460">
        <v>0</v>
      </c>
      <c r="AO32" s="460">
        <v>0</v>
      </c>
      <c r="AP32" s="460">
        <v>0</v>
      </c>
      <c r="AQ32" s="460">
        <v>0</v>
      </c>
      <c r="AR32" s="460">
        <v>0</v>
      </c>
      <c r="AS32" s="460">
        <v>0</v>
      </c>
      <c r="AT32" s="460">
        <v>0</v>
      </c>
      <c r="AU32" s="460">
        <v>0</v>
      </c>
    </row>
    <row r="33" spans="1:47" ht="60" x14ac:dyDescent="0.25">
      <c r="A33" s="502"/>
      <c r="B33" s="441">
        <v>45</v>
      </c>
      <c r="C33" s="448" t="s">
        <v>355</v>
      </c>
      <c r="D33" s="446">
        <v>0</v>
      </c>
      <c r="E33" s="452">
        <v>0</v>
      </c>
      <c r="F33" s="452">
        <v>0</v>
      </c>
      <c r="G33" s="452">
        <v>0</v>
      </c>
      <c r="H33" s="452">
        <v>0</v>
      </c>
      <c r="I33" s="453">
        <v>0</v>
      </c>
      <c r="J33" s="460">
        <v>0</v>
      </c>
      <c r="K33" s="447">
        <v>0</v>
      </c>
      <c r="L33" s="447">
        <v>0</v>
      </c>
      <c r="M33" s="447">
        <v>0</v>
      </c>
      <c r="N33" s="447">
        <v>0</v>
      </c>
      <c r="O33" s="447">
        <v>0</v>
      </c>
      <c r="P33" s="447">
        <v>0</v>
      </c>
      <c r="Q33" s="447">
        <v>0</v>
      </c>
      <c r="R33" s="447">
        <v>0</v>
      </c>
      <c r="S33" s="447">
        <v>0</v>
      </c>
      <c r="T33" s="447">
        <v>0</v>
      </c>
      <c r="U33" s="447">
        <v>0</v>
      </c>
      <c r="V33" s="447">
        <v>0</v>
      </c>
      <c r="W33" s="447">
        <v>0</v>
      </c>
      <c r="X33" s="447">
        <v>0</v>
      </c>
      <c r="Y33" s="447">
        <v>0</v>
      </c>
      <c r="Z33" s="460">
        <v>0</v>
      </c>
      <c r="AA33" s="460">
        <v>0</v>
      </c>
      <c r="AB33" s="460">
        <v>0</v>
      </c>
      <c r="AC33" s="460">
        <v>0</v>
      </c>
      <c r="AD33" s="460">
        <v>0</v>
      </c>
      <c r="AE33" s="460">
        <v>0</v>
      </c>
      <c r="AF33" s="460">
        <v>0</v>
      </c>
      <c r="AG33" s="460">
        <v>0</v>
      </c>
      <c r="AH33" s="460">
        <v>0</v>
      </c>
      <c r="AI33" s="460">
        <v>0</v>
      </c>
      <c r="AJ33" s="460">
        <v>0</v>
      </c>
      <c r="AK33" s="460">
        <v>0</v>
      </c>
      <c r="AL33" s="460">
        <v>0</v>
      </c>
      <c r="AM33" s="460">
        <v>0</v>
      </c>
      <c r="AN33" s="460">
        <v>0</v>
      </c>
      <c r="AO33" s="460">
        <v>0</v>
      </c>
      <c r="AP33" s="460">
        <v>0</v>
      </c>
      <c r="AQ33" s="460">
        <v>0</v>
      </c>
      <c r="AR33" s="460">
        <v>0</v>
      </c>
      <c r="AS33" s="460">
        <v>0</v>
      </c>
      <c r="AT33" s="460">
        <v>0</v>
      </c>
      <c r="AU33" s="460">
        <v>0</v>
      </c>
    </row>
    <row r="34" spans="1:47" ht="30" x14ac:dyDescent="0.25">
      <c r="A34" s="502"/>
      <c r="B34" s="441">
        <v>46</v>
      </c>
      <c r="C34" s="448" t="s">
        <v>210</v>
      </c>
      <c r="D34" s="446">
        <v>0</v>
      </c>
      <c r="E34" s="452">
        <v>0</v>
      </c>
      <c r="F34" s="452">
        <v>0</v>
      </c>
      <c r="G34" s="452">
        <v>0</v>
      </c>
      <c r="H34" s="452">
        <v>0</v>
      </c>
      <c r="I34" s="453">
        <v>0</v>
      </c>
      <c r="J34" s="460">
        <v>0</v>
      </c>
      <c r="K34" s="447">
        <v>0</v>
      </c>
      <c r="L34" s="447">
        <v>0</v>
      </c>
      <c r="M34" s="447">
        <v>0</v>
      </c>
      <c r="N34" s="447">
        <v>0</v>
      </c>
      <c r="O34" s="447">
        <v>0</v>
      </c>
      <c r="P34" s="447">
        <v>0</v>
      </c>
      <c r="Q34" s="447">
        <v>0</v>
      </c>
      <c r="R34" s="447">
        <v>0</v>
      </c>
      <c r="S34" s="447">
        <v>0</v>
      </c>
      <c r="T34" s="447">
        <v>0</v>
      </c>
      <c r="U34" s="447">
        <v>0</v>
      </c>
      <c r="V34" s="447">
        <v>0</v>
      </c>
      <c r="W34" s="447">
        <v>0</v>
      </c>
      <c r="X34" s="447">
        <v>0</v>
      </c>
      <c r="Y34" s="447">
        <v>0</v>
      </c>
      <c r="Z34" s="460">
        <v>0</v>
      </c>
      <c r="AA34" s="460">
        <v>0</v>
      </c>
      <c r="AB34" s="460">
        <v>0</v>
      </c>
      <c r="AC34" s="460">
        <v>0</v>
      </c>
      <c r="AD34" s="460">
        <v>0</v>
      </c>
      <c r="AE34" s="460">
        <v>0</v>
      </c>
      <c r="AF34" s="460">
        <v>0</v>
      </c>
      <c r="AG34" s="460">
        <v>0</v>
      </c>
      <c r="AH34" s="460">
        <v>0</v>
      </c>
      <c r="AI34" s="460">
        <v>0</v>
      </c>
      <c r="AJ34" s="460">
        <v>0</v>
      </c>
      <c r="AK34" s="460">
        <v>0</v>
      </c>
      <c r="AL34" s="460">
        <v>0</v>
      </c>
      <c r="AM34" s="460">
        <v>0</v>
      </c>
      <c r="AN34" s="460">
        <v>0</v>
      </c>
      <c r="AO34" s="460">
        <v>0</v>
      </c>
      <c r="AP34" s="460">
        <v>0</v>
      </c>
      <c r="AQ34" s="460">
        <v>0</v>
      </c>
      <c r="AR34" s="460">
        <v>0</v>
      </c>
      <c r="AS34" s="460">
        <v>0</v>
      </c>
      <c r="AT34" s="460">
        <v>0</v>
      </c>
      <c r="AU34" s="460">
        <v>0</v>
      </c>
    </row>
    <row r="35" spans="1:47" ht="30" x14ac:dyDescent="0.25">
      <c r="A35" s="502"/>
      <c r="B35" s="441">
        <v>47</v>
      </c>
      <c r="C35" s="448" t="s">
        <v>356</v>
      </c>
      <c r="D35" s="446">
        <v>0</v>
      </c>
      <c r="E35" s="452">
        <v>0</v>
      </c>
      <c r="F35" s="452">
        <v>0</v>
      </c>
      <c r="G35" s="452">
        <v>0</v>
      </c>
      <c r="H35" s="452">
        <v>0</v>
      </c>
      <c r="I35" s="453">
        <v>0</v>
      </c>
      <c r="J35" s="460">
        <v>0</v>
      </c>
      <c r="K35" s="447">
        <v>0</v>
      </c>
      <c r="L35" s="447">
        <v>0</v>
      </c>
      <c r="M35" s="447">
        <v>0</v>
      </c>
      <c r="N35" s="447">
        <v>0</v>
      </c>
      <c r="O35" s="447">
        <v>0</v>
      </c>
      <c r="P35" s="447">
        <v>0</v>
      </c>
      <c r="Q35" s="447">
        <v>0</v>
      </c>
      <c r="R35" s="447">
        <v>0</v>
      </c>
      <c r="S35" s="447">
        <v>0</v>
      </c>
      <c r="T35" s="447">
        <v>0</v>
      </c>
      <c r="U35" s="447">
        <v>0</v>
      </c>
      <c r="V35" s="447">
        <v>0</v>
      </c>
      <c r="W35" s="447">
        <v>0</v>
      </c>
      <c r="X35" s="447">
        <v>0</v>
      </c>
      <c r="Y35" s="447">
        <v>0</v>
      </c>
      <c r="Z35" s="460">
        <v>0</v>
      </c>
      <c r="AA35" s="460">
        <v>0</v>
      </c>
      <c r="AB35" s="460">
        <v>0</v>
      </c>
      <c r="AC35" s="460">
        <v>0</v>
      </c>
      <c r="AD35" s="460">
        <v>0</v>
      </c>
      <c r="AE35" s="460">
        <v>0</v>
      </c>
      <c r="AF35" s="460">
        <v>0</v>
      </c>
      <c r="AG35" s="460">
        <v>0</v>
      </c>
      <c r="AH35" s="460">
        <v>0</v>
      </c>
      <c r="AI35" s="460">
        <v>0</v>
      </c>
      <c r="AJ35" s="460">
        <v>0</v>
      </c>
      <c r="AK35" s="460">
        <v>0</v>
      </c>
      <c r="AL35" s="460">
        <v>0</v>
      </c>
      <c r="AM35" s="460">
        <v>0</v>
      </c>
      <c r="AN35" s="460">
        <v>0</v>
      </c>
      <c r="AO35" s="460">
        <v>0</v>
      </c>
      <c r="AP35" s="460">
        <v>0</v>
      </c>
      <c r="AQ35" s="460">
        <v>0</v>
      </c>
      <c r="AR35" s="460">
        <v>0</v>
      </c>
      <c r="AS35" s="460">
        <v>0</v>
      </c>
      <c r="AT35" s="460">
        <v>0</v>
      </c>
      <c r="AU35" s="460">
        <v>0</v>
      </c>
    </row>
    <row r="36" spans="1:47" ht="60" x14ac:dyDescent="0.25">
      <c r="A36" s="502"/>
      <c r="B36" s="441">
        <v>48</v>
      </c>
      <c r="C36" s="448" t="s">
        <v>357</v>
      </c>
      <c r="D36" s="446">
        <v>0</v>
      </c>
      <c r="E36" s="452">
        <v>0</v>
      </c>
      <c r="F36" s="452">
        <v>0</v>
      </c>
      <c r="G36" s="452">
        <v>0</v>
      </c>
      <c r="H36" s="452">
        <v>0</v>
      </c>
      <c r="I36" s="453">
        <v>0</v>
      </c>
      <c r="J36" s="460">
        <v>0</v>
      </c>
      <c r="K36" s="447">
        <v>0</v>
      </c>
      <c r="L36" s="447">
        <v>0</v>
      </c>
      <c r="M36" s="447">
        <v>0</v>
      </c>
      <c r="N36" s="447">
        <v>0</v>
      </c>
      <c r="O36" s="447">
        <v>0</v>
      </c>
      <c r="P36" s="447">
        <v>0</v>
      </c>
      <c r="Q36" s="447">
        <v>0</v>
      </c>
      <c r="R36" s="447">
        <v>0</v>
      </c>
      <c r="S36" s="447">
        <v>0</v>
      </c>
      <c r="T36" s="447">
        <v>0</v>
      </c>
      <c r="U36" s="447">
        <v>0</v>
      </c>
      <c r="V36" s="447">
        <v>0</v>
      </c>
      <c r="W36" s="447">
        <v>0</v>
      </c>
      <c r="X36" s="447">
        <v>0</v>
      </c>
      <c r="Y36" s="447">
        <v>0</v>
      </c>
      <c r="Z36" s="460">
        <v>0</v>
      </c>
      <c r="AA36" s="460">
        <v>0</v>
      </c>
      <c r="AB36" s="460">
        <v>0</v>
      </c>
      <c r="AC36" s="460">
        <v>0</v>
      </c>
      <c r="AD36" s="460">
        <v>0</v>
      </c>
      <c r="AE36" s="460">
        <v>0</v>
      </c>
      <c r="AF36" s="460">
        <v>0</v>
      </c>
      <c r="AG36" s="460">
        <v>0</v>
      </c>
      <c r="AH36" s="460">
        <v>0</v>
      </c>
      <c r="AI36" s="460">
        <v>0</v>
      </c>
      <c r="AJ36" s="460">
        <v>0</v>
      </c>
      <c r="AK36" s="460">
        <v>0</v>
      </c>
      <c r="AL36" s="460">
        <v>0</v>
      </c>
      <c r="AM36" s="460">
        <v>0</v>
      </c>
      <c r="AN36" s="460">
        <v>0</v>
      </c>
      <c r="AO36" s="460">
        <v>0</v>
      </c>
      <c r="AP36" s="460">
        <v>0</v>
      </c>
      <c r="AQ36" s="460">
        <v>0</v>
      </c>
      <c r="AR36" s="460">
        <v>0</v>
      </c>
      <c r="AS36" s="460">
        <v>0</v>
      </c>
      <c r="AT36" s="460">
        <v>0</v>
      </c>
      <c r="AU36" s="460">
        <v>0</v>
      </c>
    </row>
    <row r="37" spans="1:47" ht="30" x14ac:dyDescent="0.25">
      <c r="A37" s="502"/>
      <c r="B37" s="441">
        <v>49</v>
      </c>
      <c r="C37" s="448" t="s">
        <v>358</v>
      </c>
      <c r="D37" s="446">
        <v>0</v>
      </c>
      <c r="E37" s="452">
        <v>0</v>
      </c>
      <c r="F37" s="452">
        <v>0</v>
      </c>
      <c r="G37" s="452">
        <v>0</v>
      </c>
      <c r="H37" s="452">
        <v>0</v>
      </c>
      <c r="I37" s="453">
        <v>0</v>
      </c>
      <c r="J37" s="460">
        <v>0</v>
      </c>
      <c r="K37" s="447">
        <v>0</v>
      </c>
      <c r="L37" s="447">
        <v>0</v>
      </c>
      <c r="M37" s="447">
        <v>0</v>
      </c>
      <c r="N37" s="447">
        <v>0</v>
      </c>
      <c r="O37" s="447">
        <v>0</v>
      </c>
      <c r="P37" s="447">
        <v>0</v>
      </c>
      <c r="Q37" s="447">
        <v>0</v>
      </c>
      <c r="R37" s="447">
        <v>0</v>
      </c>
      <c r="S37" s="447">
        <v>0</v>
      </c>
      <c r="T37" s="447">
        <v>0</v>
      </c>
      <c r="U37" s="447">
        <v>0</v>
      </c>
      <c r="V37" s="447">
        <v>0</v>
      </c>
      <c r="W37" s="447">
        <v>0</v>
      </c>
      <c r="X37" s="447">
        <v>0</v>
      </c>
      <c r="Y37" s="447">
        <v>0</v>
      </c>
      <c r="Z37" s="460">
        <v>0</v>
      </c>
      <c r="AA37" s="460">
        <v>0</v>
      </c>
      <c r="AB37" s="460">
        <v>0</v>
      </c>
      <c r="AC37" s="460">
        <v>0</v>
      </c>
      <c r="AD37" s="460">
        <v>0</v>
      </c>
      <c r="AE37" s="460">
        <v>0</v>
      </c>
      <c r="AF37" s="460">
        <v>0</v>
      </c>
      <c r="AG37" s="460">
        <v>0</v>
      </c>
      <c r="AH37" s="460">
        <v>0</v>
      </c>
      <c r="AI37" s="460">
        <v>0</v>
      </c>
      <c r="AJ37" s="460">
        <v>0</v>
      </c>
      <c r="AK37" s="460">
        <v>0</v>
      </c>
      <c r="AL37" s="460">
        <v>0</v>
      </c>
      <c r="AM37" s="460">
        <v>0</v>
      </c>
      <c r="AN37" s="460">
        <v>0</v>
      </c>
      <c r="AO37" s="460">
        <v>0</v>
      </c>
      <c r="AP37" s="460">
        <v>0</v>
      </c>
      <c r="AQ37" s="460">
        <v>0</v>
      </c>
      <c r="AR37" s="460">
        <v>0</v>
      </c>
      <c r="AS37" s="460">
        <v>0</v>
      </c>
      <c r="AT37" s="460">
        <v>0</v>
      </c>
      <c r="AU37" s="460">
        <v>0</v>
      </c>
    </row>
    <row r="38" spans="1:47" ht="30" x14ac:dyDescent="0.25">
      <c r="A38" s="502"/>
      <c r="B38" s="441">
        <v>50</v>
      </c>
      <c r="C38" s="448" t="s">
        <v>359</v>
      </c>
      <c r="D38" s="446">
        <v>0</v>
      </c>
      <c r="E38" s="452">
        <v>0</v>
      </c>
      <c r="F38" s="452">
        <v>0</v>
      </c>
      <c r="G38" s="452">
        <v>0</v>
      </c>
      <c r="H38" s="452">
        <v>0</v>
      </c>
      <c r="I38" s="453">
        <v>0</v>
      </c>
      <c r="J38" s="460">
        <v>0</v>
      </c>
      <c r="K38" s="447">
        <v>0</v>
      </c>
      <c r="L38" s="447">
        <v>0</v>
      </c>
      <c r="M38" s="447">
        <v>0</v>
      </c>
      <c r="N38" s="447">
        <v>0</v>
      </c>
      <c r="O38" s="447">
        <v>0</v>
      </c>
      <c r="P38" s="447">
        <v>0</v>
      </c>
      <c r="Q38" s="447">
        <v>0</v>
      </c>
      <c r="R38" s="447">
        <v>0</v>
      </c>
      <c r="S38" s="447">
        <v>0</v>
      </c>
      <c r="T38" s="447">
        <v>0</v>
      </c>
      <c r="U38" s="447">
        <v>0</v>
      </c>
      <c r="V38" s="447">
        <v>0</v>
      </c>
      <c r="W38" s="447">
        <v>0</v>
      </c>
      <c r="X38" s="447">
        <v>0</v>
      </c>
      <c r="Y38" s="447">
        <v>0</v>
      </c>
      <c r="Z38" s="460">
        <v>0</v>
      </c>
      <c r="AA38" s="460">
        <v>0</v>
      </c>
      <c r="AB38" s="460">
        <v>0</v>
      </c>
      <c r="AC38" s="460">
        <v>0</v>
      </c>
      <c r="AD38" s="460">
        <v>0</v>
      </c>
      <c r="AE38" s="460">
        <v>0</v>
      </c>
      <c r="AF38" s="460">
        <v>0</v>
      </c>
      <c r="AG38" s="460">
        <v>0</v>
      </c>
      <c r="AH38" s="460">
        <v>0</v>
      </c>
      <c r="AI38" s="460">
        <v>0</v>
      </c>
      <c r="AJ38" s="460">
        <v>0</v>
      </c>
      <c r="AK38" s="460">
        <v>0</v>
      </c>
      <c r="AL38" s="460">
        <v>0</v>
      </c>
      <c r="AM38" s="460">
        <v>0</v>
      </c>
      <c r="AN38" s="460">
        <v>0</v>
      </c>
      <c r="AO38" s="460">
        <v>0</v>
      </c>
      <c r="AP38" s="460">
        <v>0</v>
      </c>
      <c r="AQ38" s="460">
        <v>0</v>
      </c>
      <c r="AR38" s="460">
        <v>0</v>
      </c>
      <c r="AS38" s="460">
        <v>0</v>
      </c>
      <c r="AT38" s="460">
        <v>0</v>
      </c>
      <c r="AU38" s="460">
        <v>0</v>
      </c>
    </row>
    <row r="39" spans="1:47" ht="30" x14ac:dyDescent="0.25">
      <c r="A39" s="502"/>
      <c r="B39" s="441">
        <v>51</v>
      </c>
      <c r="C39" s="448" t="s">
        <v>211</v>
      </c>
      <c r="D39" s="446">
        <v>0</v>
      </c>
      <c r="E39" s="452">
        <v>0</v>
      </c>
      <c r="F39" s="452">
        <v>0</v>
      </c>
      <c r="G39" s="452">
        <v>0</v>
      </c>
      <c r="H39" s="452">
        <v>0</v>
      </c>
      <c r="I39" s="453">
        <v>0</v>
      </c>
      <c r="J39" s="460">
        <v>0</v>
      </c>
      <c r="K39" s="447">
        <v>0</v>
      </c>
      <c r="L39" s="447">
        <v>0</v>
      </c>
      <c r="M39" s="447">
        <v>0</v>
      </c>
      <c r="N39" s="447">
        <v>0</v>
      </c>
      <c r="O39" s="447">
        <v>0</v>
      </c>
      <c r="P39" s="447">
        <v>0</v>
      </c>
      <c r="Q39" s="447">
        <v>0</v>
      </c>
      <c r="R39" s="447">
        <v>0</v>
      </c>
      <c r="S39" s="447">
        <v>0</v>
      </c>
      <c r="T39" s="447">
        <v>0</v>
      </c>
      <c r="U39" s="447">
        <v>0</v>
      </c>
      <c r="V39" s="447">
        <v>0</v>
      </c>
      <c r="W39" s="447">
        <v>0</v>
      </c>
      <c r="X39" s="447">
        <v>0</v>
      </c>
      <c r="Y39" s="447">
        <v>0</v>
      </c>
      <c r="Z39" s="460">
        <v>0</v>
      </c>
      <c r="AA39" s="460">
        <v>0</v>
      </c>
      <c r="AB39" s="460">
        <v>0</v>
      </c>
      <c r="AC39" s="460">
        <v>0</v>
      </c>
      <c r="AD39" s="460">
        <v>0</v>
      </c>
      <c r="AE39" s="460">
        <v>0</v>
      </c>
      <c r="AF39" s="460">
        <v>0</v>
      </c>
      <c r="AG39" s="460">
        <v>0</v>
      </c>
      <c r="AH39" s="460">
        <v>0</v>
      </c>
      <c r="AI39" s="460">
        <v>0</v>
      </c>
      <c r="AJ39" s="460">
        <v>0</v>
      </c>
      <c r="AK39" s="460">
        <v>0</v>
      </c>
      <c r="AL39" s="460">
        <v>0</v>
      </c>
      <c r="AM39" s="460">
        <v>0</v>
      </c>
      <c r="AN39" s="460">
        <v>0</v>
      </c>
      <c r="AO39" s="460">
        <v>0</v>
      </c>
      <c r="AP39" s="460">
        <v>0</v>
      </c>
      <c r="AQ39" s="460">
        <v>0</v>
      </c>
      <c r="AR39" s="460">
        <v>0</v>
      </c>
      <c r="AS39" s="460">
        <v>0</v>
      </c>
      <c r="AT39" s="460">
        <v>0</v>
      </c>
      <c r="AU39" s="460">
        <v>0</v>
      </c>
    </row>
    <row r="40" spans="1:47" ht="30" x14ac:dyDescent="0.25">
      <c r="A40" s="502"/>
      <c r="B40" s="441">
        <v>52</v>
      </c>
      <c r="C40" s="448" t="s">
        <v>360</v>
      </c>
      <c r="D40" s="446">
        <v>0</v>
      </c>
      <c r="E40" s="452">
        <v>0</v>
      </c>
      <c r="F40" s="452">
        <v>0</v>
      </c>
      <c r="G40" s="452">
        <v>0</v>
      </c>
      <c r="H40" s="452">
        <v>0</v>
      </c>
      <c r="I40" s="453">
        <v>0</v>
      </c>
      <c r="J40" s="460">
        <v>0</v>
      </c>
      <c r="K40" s="447">
        <v>0</v>
      </c>
      <c r="L40" s="447">
        <v>0</v>
      </c>
      <c r="M40" s="447">
        <v>0</v>
      </c>
      <c r="N40" s="447">
        <v>0</v>
      </c>
      <c r="O40" s="447">
        <v>0</v>
      </c>
      <c r="P40" s="447">
        <v>0</v>
      </c>
      <c r="Q40" s="447">
        <v>0</v>
      </c>
      <c r="R40" s="447">
        <v>0</v>
      </c>
      <c r="S40" s="447">
        <v>0</v>
      </c>
      <c r="T40" s="447">
        <v>0</v>
      </c>
      <c r="U40" s="447">
        <v>0</v>
      </c>
      <c r="V40" s="447">
        <v>0</v>
      </c>
      <c r="W40" s="447">
        <v>0</v>
      </c>
      <c r="X40" s="447">
        <v>0</v>
      </c>
      <c r="Y40" s="447">
        <v>0</v>
      </c>
      <c r="Z40" s="460">
        <v>0</v>
      </c>
      <c r="AA40" s="460">
        <v>0</v>
      </c>
      <c r="AB40" s="460">
        <v>0</v>
      </c>
      <c r="AC40" s="460">
        <v>0</v>
      </c>
      <c r="AD40" s="460">
        <v>0</v>
      </c>
      <c r="AE40" s="460">
        <v>0</v>
      </c>
      <c r="AF40" s="460">
        <v>0</v>
      </c>
      <c r="AG40" s="460">
        <v>0</v>
      </c>
      <c r="AH40" s="460">
        <v>0</v>
      </c>
      <c r="AI40" s="460">
        <v>0</v>
      </c>
      <c r="AJ40" s="460">
        <v>0</v>
      </c>
      <c r="AK40" s="460">
        <v>0</v>
      </c>
      <c r="AL40" s="460">
        <v>0</v>
      </c>
      <c r="AM40" s="460">
        <v>0</v>
      </c>
      <c r="AN40" s="460">
        <v>0</v>
      </c>
      <c r="AO40" s="460">
        <v>0</v>
      </c>
      <c r="AP40" s="460">
        <v>0</v>
      </c>
      <c r="AQ40" s="460">
        <v>0</v>
      </c>
      <c r="AR40" s="460">
        <v>0</v>
      </c>
      <c r="AS40" s="460">
        <v>0</v>
      </c>
      <c r="AT40" s="460">
        <v>0</v>
      </c>
      <c r="AU40" s="460">
        <v>0</v>
      </c>
    </row>
    <row r="41" spans="1:47" ht="30" x14ac:dyDescent="0.25">
      <c r="A41" s="502"/>
      <c r="B41" s="441">
        <v>53</v>
      </c>
      <c r="C41" s="448" t="s">
        <v>361</v>
      </c>
      <c r="D41" s="446">
        <v>0</v>
      </c>
      <c r="E41" s="452">
        <v>0</v>
      </c>
      <c r="F41" s="452">
        <v>0</v>
      </c>
      <c r="G41" s="452">
        <v>0</v>
      </c>
      <c r="H41" s="452">
        <v>0</v>
      </c>
      <c r="I41" s="453">
        <v>0</v>
      </c>
      <c r="J41" s="460">
        <v>0</v>
      </c>
      <c r="K41" s="447">
        <v>0</v>
      </c>
      <c r="L41" s="447">
        <v>0</v>
      </c>
      <c r="M41" s="447">
        <v>0</v>
      </c>
      <c r="N41" s="447">
        <v>0</v>
      </c>
      <c r="O41" s="447">
        <v>0</v>
      </c>
      <c r="P41" s="447">
        <v>0</v>
      </c>
      <c r="Q41" s="447">
        <v>0</v>
      </c>
      <c r="R41" s="447">
        <v>0</v>
      </c>
      <c r="S41" s="447">
        <v>0</v>
      </c>
      <c r="T41" s="447">
        <v>0</v>
      </c>
      <c r="U41" s="447">
        <v>0</v>
      </c>
      <c r="V41" s="447">
        <v>0</v>
      </c>
      <c r="W41" s="447">
        <v>0</v>
      </c>
      <c r="X41" s="447">
        <v>0</v>
      </c>
      <c r="Y41" s="447">
        <v>0</v>
      </c>
      <c r="Z41" s="460">
        <v>0</v>
      </c>
      <c r="AA41" s="460">
        <v>0</v>
      </c>
      <c r="AB41" s="460">
        <v>0</v>
      </c>
      <c r="AC41" s="460">
        <v>0</v>
      </c>
      <c r="AD41" s="460">
        <v>0</v>
      </c>
      <c r="AE41" s="460">
        <v>0</v>
      </c>
      <c r="AF41" s="460">
        <v>0</v>
      </c>
      <c r="AG41" s="460">
        <v>0</v>
      </c>
      <c r="AH41" s="460">
        <v>0</v>
      </c>
      <c r="AI41" s="460">
        <v>0</v>
      </c>
      <c r="AJ41" s="460">
        <v>0</v>
      </c>
      <c r="AK41" s="460">
        <v>0</v>
      </c>
      <c r="AL41" s="460">
        <v>0</v>
      </c>
      <c r="AM41" s="460">
        <v>0</v>
      </c>
      <c r="AN41" s="460">
        <v>0</v>
      </c>
      <c r="AO41" s="460">
        <v>0</v>
      </c>
      <c r="AP41" s="460">
        <v>0</v>
      </c>
      <c r="AQ41" s="460">
        <v>0</v>
      </c>
      <c r="AR41" s="460">
        <v>0</v>
      </c>
      <c r="AS41" s="460">
        <v>0</v>
      </c>
      <c r="AT41" s="460">
        <v>0</v>
      </c>
      <c r="AU41" s="460">
        <v>0</v>
      </c>
    </row>
    <row r="42" spans="1:47" ht="30" x14ac:dyDescent="0.25">
      <c r="A42" s="502"/>
      <c r="B42" s="441">
        <v>54</v>
      </c>
      <c r="C42" s="448" t="s">
        <v>212</v>
      </c>
      <c r="D42" s="446">
        <v>0</v>
      </c>
      <c r="E42" s="452">
        <v>0</v>
      </c>
      <c r="F42" s="452">
        <v>0</v>
      </c>
      <c r="G42" s="452">
        <v>0</v>
      </c>
      <c r="H42" s="452">
        <v>0</v>
      </c>
      <c r="I42" s="453">
        <v>0</v>
      </c>
      <c r="J42" s="460">
        <v>0</v>
      </c>
      <c r="K42" s="447">
        <v>0</v>
      </c>
      <c r="L42" s="447">
        <v>0</v>
      </c>
      <c r="M42" s="447">
        <v>0</v>
      </c>
      <c r="N42" s="447">
        <v>0</v>
      </c>
      <c r="O42" s="447">
        <v>0</v>
      </c>
      <c r="P42" s="447">
        <v>0</v>
      </c>
      <c r="Q42" s="447">
        <v>0</v>
      </c>
      <c r="R42" s="447">
        <v>0</v>
      </c>
      <c r="S42" s="447">
        <v>0</v>
      </c>
      <c r="T42" s="447">
        <v>0</v>
      </c>
      <c r="U42" s="447">
        <v>0</v>
      </c>
      <c r="V42" s="447">
        <v>0</v>
      </c>
      <c r="W42" s="447">
        <v>0</v>
      </c>
      <c r="X42" s="447">
        <v>0</v>
      </c>
      <c r="Y42" s="447">
        <v>0</v>
      </c>
      <c r="Z42" s="460">
        <v>0</v>
      </c>
      <c r="AA42" s="460">
        <v>0</v>
      </c>
      <c r="AB42" s="460">
        <v>0</v>
      </c>
      <c r="AC42" s="460">
        <v>0</v>
      </c>
      <c r="AD42" s="460">
        <v>0</v>
      </c>
      <c r="AE42" s="460">
        <v>0</v>
      </c>
      <c r="AF42" s="460">
        <v>0</v>
      </c>
      <c r="AG42" s="460">
        <v>0</v>
      </c>
      <c r="AH42" s="460">
        <v>0</v>
      </c>
      <c r="AI42" s="460">
        <v>0</v>
      </c>
      <c r="AJ42" s="460">
        <v>0</v>
      </c>
      <c r="AK42" s="460">
        <v>0</v>
      </c>
      <c r="AL42" s="460">
        <v>0</v>
      </c>
      <c r="AM42" s="460">
        <v>0</v>
      </c>
      <c r="AN42" s="460">
        <v>0</v>
      </c>
      <c r="AO42" s="460">
        <v>0</v>
      </c>
      <c r="AP42" s="460">
        <v>0</v>
      </c>
      <c r="AQ42" s="460">
        <v>0</v>
      </c>
      <c r="AR42" s="460">
        <v>0</v>
      </c>
      <c r="AS42" s="460">
        <v>0</v>
      </c>
      <c r="AT42" s="460">
        <v>0</v>
      </c>
      <c r="AU42" s="460">
        <v>0</v>
      </c>
    </row>
    <row r="43" spans="1:47" ht="30" x14ac:dyDescent="0.25">
      <c r="A43" s="502"/>
      <c r="B43" s="441">
        <v>55</v>
      </c>
      <c r="C43" s="448" t="s">
        <v>213</v>
      </c>
      <c r="D43" s="446">
        <v>0</v>
      </c>
      <c r="E43" s="452">
        <v>0</v>
      </c>
      <c r="F43" s="452">
        <v>0</v>
      </c>
      <c r="G43" s="452">
        <v>0</v>
      </c>
      <c r="H43" s="452">
        <v>0</v>
      </c>
      <c r="I43" s="453">
        <v>0</v>
      </c>
      <c r="J43" s="460">
        <v>0</v>
      </c>
      <c r="K43" s="447">
        <v>0</v>
      </c>
      <c r="L43" s="447">
        <v>0</v>
      </c>
      <c r="M43" s="447">
        <v>0</v>
      </c>
      <c r="N43" s="447">
        <v>0</v>
      </c>
      <c r="O43" s="447">
        <v>0</v>
      </c>
      <c r="P43" s="447">
        <v>0</v>
      </c>
      <c r="Q43" s="447">
        <v>0</v>
      </c>
      <c r="R43" s="447">
        <v>0</v>
      </c>
      <c r="S43" s="447">
        <v>0</v>
      </c>
      <c r="T43" s="447">
        <v>0</v>
      </c>
      <c r="U43" s="447">
        <v>0</v>
      </c>
      <c r="V43" s="447">
        <v>0</v>
      </c>
      <c r="W43" s="447">
        <v>0</v>
      </c>
      <c r="X43" s="447">
        <v>0</v>
      </c>
      <c r="Y43" s="447">
        <v>0</v>
      </c>
      <c r="Z43" s="460">
        <v>0</v>
      </c>
      <c r="AA43" s="460">
        <v>0</v>
      </c>
      <c r="AB43" s="460">
        <v>0</v>
      </c>
      <c r="AC43" s="460">
        <v>0</v>
      </c>
      <c r="AD43" s="460">
        <v>0</v>
      </c>
      <c r="AE43" s="460">
        <v>0</v>
      </c>
      <c r="AF43" s="460">
        <v>0</v>
      </c>
      <c r="AG43" s="460">
        <v>0</v>
      </c>
      <c r="AH43" s="460">
        <v>0</v>
      </c>
      <c r="AI43" s="460">
        <v>0</v>
      </c>
      <c r="AJ43" s="460">
        <v>0</v>
      </c>
      <c r="AK43" s="460">
        <v>0</v>
      </c>
      <c r="AL43" s="460">
        <v>0</v>
      </c>
      <c r="AM43" s="460">
        <v>0</v>
      </c>
      <c r="AN43" s="460">
        <v>0</v>
      </c>
      <c r="AO43" s="460">
        <v>0</v>
      </c>
      <c r="AP43" s="460">
        <v>0</v>
      </c>
      <c r="AQ43" s="460">
        <v>0</v>
      </c>
      <c r="AR43" s="460">
        <v>0</v>
      </c>
      <c r="AS43" s="460">
        <v>0</v>
      </c>
      <c r="AT43" s="460">
        <v>0</v>
      </c>
      <c r="AU43" s="460">
        <v>0</v>
      </c>
    </row>
    <row r="44" spans="1:47" x14ac:dyDescent="0.25">
      <c r="A44" s="502"/>
      <c r="B44" s="441">
        <v>61</v>
      </c>
      <c r="C44" s="448" t="s">
        <v>214</v>
      </c>
      <c r="D44" s="445">
        <v>0</v>
      </c>
      <c r="E44" s="444">
        <v>0</v>
      </c>
      <c r="F44" s="444">
        <v>0</v>
      </c>
      <c r="G44" s="444">
        <v>0</v>
      </c>
      <c r="H44" s="444">
        <v>0</v>
      </c>
      <c r="I44" s="443">
        <v>0</v>
      </c>
      <c r="J44" s="461">
        <v>0</v>
      </c>
      <c r="K44" s="462">
        <v>0</v>
      </c>
      <c r="L44" s="462">
        <v>0</v>
      </c>
      <c r="M44" s="462">
        <v>0</v>
      </c>
      <c r="N44" s="462">
        <v>0</v>
      </c>
      <c r="O44" s="462">
        <v>0</v>
      </c>
      <c r="P44" s="462">
        <v>0</v>
      </c>
      <c r="Q44" s="462">
        <v>0</v>
      </c>
      <c r="R44" s="462">
        <v>0</v>
      </c>
      <c r="S44" s="462">
        <v>0</v>
      </c>
      <c r="T44" s="462">
        <v>0</v>
      </c>
      <c r="U44" s="462">
        <v>0</v>
      </c>
      <c r="V44" s="462">
        <v>0</v>
      </c>
      <c r="W44" s="462">
        <v>0</v>
      </c>
      <c r="X44" s="462">
        <v>0</v>
      </c>
      <c r="Y44" s="462">
        <v>0</v>
      </c>
      <c r="Z44" s="461">
        <v>0</v>
      </c>
      <c r="AA44" s="461">
        <v>0</v>
      </c>
      <c r="AB44" s="461">
        <v>0</v>
      </c>
      <c r="AC44" s="461">
        <v>0</v>
      </c>
      <c r="AD44" s="461">
        <v>0</v>
      </c>
      <c r="AE44" s="461">
        <v>0</v>
      </c>
      <c r="AF44" s="461">
        <v>0</v>
      </c>
      <c r="AG44" s="461">
        <v>0</v>
      </c>
      <c r="AH44" s="461">
        <v>0</v>
      </c>
      <c r="AI44" s="461">
        <v>0</v>
      </c>
      <c r="AJ44" s="461">
        <v>0</v>
      </c>
      <c r="AK44" s="461">
        <v>0</v>
      </c>
      <c r="AL44" s="461">
        <v>0</v>
      </c>
      <c r="AM44" s="461">
        <v>0</v>
      </c>
      <c r="AN44" s="461">
        <v>0</v>
      </c>
      <c r="AO44" s="461">
        <v>0</v>
      </c>
      <c r="AP44" s="461">
        <v>0</v>
      </c>
      <c r="AQ44" s="461">
        <v>0</v>
      </c>
      <c r="AR44" s="461">
        <v>0</v>
      </c>
      <c r="AS44" s="461">
        <v>0</v>
      </c>
      <c r="AT44" s="461">
        <v>0</v>
      </c>
      <c r="AU44" s="461">
        <v>0</v>
      </c>
    </row>
    <row r="45" spans="1:47" ht="30" x14ac:dyDescent="0.25">
      <c r="A45" s="502"/>
      <c r="B45" s="441">
        <v>80</v>
      </c>
      <c r="C45" s="448" t="s">
        <v>215</v>
      </c>
      <c r="D45" s="445">
        <v>0</v>
      </c>
      <c r="E45" s="444">
        <v>0</v>
      </c>
      <c r="F45" s="444">
        <v>0</v>
      </c>
      <c r="G45" s="444">
        <v>0</v>
      </c>
      <c r="H45" s="444">
        <v>0</v>
      </c>
      <c r="I45" s="443">
        <v>0</v>
      </c>
      <c r="J45" s="460">
        <v>0</v>
      </c>
      <c r="K45" s="447">
        <v>0</v>
      </c>
      <c r="L45" s="463">
        <v>0</v>
      </c>
      <c r="M45" s="463">
        <v>0</v>
      </c>
      <c r="N45" s="463">
        <v>0</v>
      </c>
      <c r="O45" s="463">
        <v>0</v>
      </c>
      <c r="P45" s="463">
        <v>0</v>
      </c>
      <c r="Q45" s="463">
        <v>0</v>
      </c>
      <c r="R45" s="463">
        <v>0</v>
      </c>
      <c r="S45" s="463">
        <v>0</v>
      </c>
      <c r="T45" s="463">
        <v>0</v>
      </c>
      <c r="U45" s="463">
        <v>0</v>
      </c>
      <c r="V45" s="463">
        <v>0</v>
      </c>
      <c r="W45" s="463">
        <v>0</v>
      </c>
      <c r="X45" s="463">
        <v>0</v>
      </c>
      <c r="Y45" s="463">
        <v>0</v>
      </c>
      <c r="Z45" s="464">
        <v>0</v>
      </c>
      <c r="AA45" s="464">
        <v>0</v>
      </c>
      <c r="AB45" s="464">
        <v>0</v>
      </c>
      <c r="AC45" s="464">
        <v>0</v>
      </c>
      <c r="AD45" s="464">
        <v>0</v>
      </c>
      <c r="AE45" s="464">
        <v>0</v>
      </c>
      <c r="AF45" s="464">
        <v>0</v>
      </c>
      <c r="AG45" s="464">
        <v>0</v>
      </c>
      <c r="AH45" s="464">
        <v>0</v>
      </c>
      <c r="AI45" s="464">
        <v>0</v>
      </c>
      <c r="AJ45" s="464">
        <v>0</v>
      </c>
      <c r="AK45" s="464">
        <v>0</v>
      </c>
      <c r="AL45" s="464">
        <v>0</v>
      </c>
      <c r="AM45" s="464">
        <v>0</v>
      </c>
      <c r="AN45" s="464">
        <v>0</v>
      </c>
      <c r="AO45" s="464">
        <v>0</v>
      </c>
      <c r="AP45" s="464">
        <v>0</v>
      </c>
      <c r="AQ45" s="464">
        <v>0</v>
      </c>
      <c r="AR45" s="464">
        <v>0</v>
      </c>
      <c r="AS45" s="464">
        <v>0</v>
      </c>
      <c r="AT45" s="464">
        <v>0</v>
      </c>
      <c r="AU45" s="464">
        <v>0</v>
      </c>
    </row>
    <row r="46" spans="1:47" ht="30" x14ac:dyDescent="0.25">
      <c r="A46" s="502"/>
      <c r="B46" s="441">
        <v>81</v>
      </c>
      <c r="C46" s="448" t="s">
        <v>216</v>
      </c>
      <c r="D46" s="445">
        <v>0</v>
      </c>
      <c r="E46" s="444">
        <v>0</v>
      </c>
      <c r="F46" s="444">
        <v>0</v>
      </c>
      <c r="G46" s="444">
        <v>0</v>
      </c>
      <c r="H46" s="444">
        <v>0</v>
      </c>
      <c r="I46" s="443">
        <v>0</v>
      </c>
      <c r="J46" s="460">
        <v>0</v>
      </c>
      <c r="K46" s="447">
        <v>0</v>
      </c>
      <c r="L46" s="463">
        <v>0</v>
      </c>
      <c r="M46" s="463">
        <v>0</v>
      </c>
      <c r="N46" s="463">
        <v>0</v>
      </c>
      <c r="O46" s="463">
        <v>0</v>
      </c>
      <c r="P46" s="463">
        <v>0</v>
      </c>
      <c r="Q46" s="463">
        <v>0</v>
      </c>
      <c r="R46" s="463">
        <v>0</v>
      </c>
      <c r="S46" s="463">
        <v>0</v>
      </c>
      <c r="T46" s="463">
        <v>0</v>
      </c>
      <c r="U46" s="463">
        <v>0</v>
      </c>
      <c r="V46" s="463">
        <v>0</v>
      </c>
      <c r="W46" s="463">
        <v>0</v>
      </c>
      <c r="X46" s="463">
        <v>0</v>
      </c>
      <c r="Y46" s="463">
        <v>0</v>
      </c>
      <c r="Z46" s="464">
        <v>0</v>
      </c>
      <c r="AA46" s="464">
        <v>0</v>
      </c>
      <c r="AB46" s="464">
        <v>0</v>
      </c>
      <c r="AC46" s="464">
        <v>0</v>
      </c>
      <c r="AD46" s="464">
        <v>0</v>
      </c>
      <c r="AE46" s="464">
        <v>0</v>
      </c>
      <c r="AF46" s="464">
        <v>0</v>
      </c>
      <c r="AG46" s="464">
        <v>0</v>
      </c>
      <c r="AH46" s="464">
        <v>0</v>
      </c>
      <c r="AI46" s="464">
        <v>0</v>
      </c>
      <c r="AJ46" s="464">
        <v>0</v>
      </c>
      <c r="AK46" s="464">
        <v>0</v>
      </c>
      <c r="AL46" s="464">
        <v>0</v>
      </c>
      <c r="AM46" s="464">
        <v>0</v>
      </c>
      <c r="AN46" s="464">
        <v>0</v>
      </c>
      <c r="AO46" s="464">
        <v>0</v>
      </c>
      <c r="AP46" s="464">
        <v>0</v>
      </c>
      <c r="AQ46" s="464">
        <v>0</v>
      </c>
      <c r="AR46" s="464">
        <v>0</v>
      </c>
      <c r="AS46" s="464">
        <v>0</v>
      </c>
      <c r="AT46" s="464">
        <v>0</v>
      </c>
      <c r="AU46" s="464">
        <v>0</v>
      </c>
    </row>
    <row r="47" spans="1:47" ht="45" x14ac:dyDescent="0.25">
      <c r="A47" s="502"/>
      <c r="B47" s="441">
        <v>82</v>
      </c>
      <c r="C47" s="448" t="s">
        <v>362</v>
      </c>
      <c r="D47" s="445">
        <v>0</v>
      </c>
      <c r="E47" s="444">
        <v>0</v>
      </c>
      <c r="F47" s="444">
        <v>0</v>
      </c>
      <c r="G47" s="444">
        <v>0</v>
      </c>
      <c r="H47" s="444">
        <v>0</v>
      </c>
      <c r="I47" s="443">
        <v>0</v>
      </c>
      <c r="J47" s="460">
        <v>0</v>
      </c>
      <c r="K47" s="447">
        <v>0</v>
      </c>
      <c r="L47" s="463">
        <v>0</v>
      </c>
      <c r="M47" s="463">
        <v>0</v>
      </c>
      <c r="N47" s="463">
        <v>0</v>
      </c>
      <c r="O47" s="463">
        <v>0</v>
      </c>
      <c r="P47" s="463">
        <v>0</v>
      </c>
      <c r="Q47" s="463">
        <v>0</v>
      </c>
      <c r="R47" s="463">
        <v>0</v>
      </c>
      <c r="S47" s="463">
        <v>0</v>
      </c>
      <c r="T47" s="463">
        <v>0</v>
      </c>
      <c r="U47" s="463">
        <v>0</v>
      </c>
      <c r="V47" s="463">
        <v>0</v>
      </c>
      <c r="W47" s="463">
        <v>0</v>
      </c>
      <c r="X47" s="463">
        <v>0</v>
      </c>
      <c r="Y47" s="463">
        <v>0</v>
      </c>
      <c r="Z47" s="464">
        <v>0</v>
      </c>
      <c r="AA47" s="464">
        <v>0</v>
      </c>
      <c r="AB47" s="464">
        <v>0</v>
      </c>
      <c r="AC47" s="464">
        <v>0</v>
      </c>
      <c r="AD47" s="464">
        <v>0</v>
      </c>
      <c r="AE47" s="464">
        <v>0</v>
      </c>
      <c r="AF47" s="464">
        <v>0</v>
      </c>
      <c r="AG47" s="464">
        <v>0</v>
      </c>
      <c r="AH47" s="464">
        <v>0</v>
      </c>
      <c r="AI47" s="464">
        <v>0</v>
      </c>
      <c r="AJ47" s="464">
        <v>0</v>
      </c>
      <c r="AK47" s="464">
        <v>0</v>
      </c>
      <c r="AL47" s="464">
        <v>0</v>
      </c>
      <c r="AM47" s="464">
        <v>0</v>
      </c>
      <c r="AN47" s="464">
        <v>0</v>
      </c>
      <c r="AO47" s="464">
        <v>0</v>
      </c>
      <c r="AP47" s="464">
        <v>0</v>
      </c>
      <c r="AQ47" s="464">
        <v>0</v>
      </c>
      <c r="AR47" s="464">
        <v>0</v>
      </c>
      <c r="AS47" s="464">
        <v>0</v>
      </c>
      <c r="AT47" s="464">
        <v>0</v>
      </c>
      <c r="AU47" s="464">
        <v>0</v>
      </c>
    </row>
    <row r="48" spans="1:47" x14ac:dyDescent="0.25">
      <c r="A48" s="502"/>
      <c r="B48" s="441">
        <v>83</v>
      </c>
      <c r="C48" s="448" t="s">
        <v>363</v>
      </c>
      <c r="D48" s="445">
        <v>0</v>
      </c>
      <c r="E48" s="444">
        <v>0</v>
      </c>
      <c r="F48" s="444">
        <v>0</v>
      </c>
      <c r="G48" s="444">
        <v>0</v>
      </c>
      <c r="H48" s="444">
        <v>0</v>
      </c>
      <c r="I48" s="443">
        <v>0</v>
      </c>
      <c r="J48" s="460">
        <v>0</v>
      </c>
      <c r="K48" s="447">
        <v>0</v>
      </c>
      <c r="L48" s="463">
        <v>0</v>
      </c>
      <c r="M48" s="463">
        <v>0</v>
      </c>
      <c r="N48" s="463">
        <v>0</v>
      </c>
      <c r="O48" s="463">
        <v>0</v>
      </c>
      <c r="P48" s="463">
        <v>0</v>
      </c>
      <c r="Q48" s="463">
        <v>0</v>
      </c>
      <c r="R48" s="463">
        <v>0</v>
      </c>
      <c r="S48" s="463">
        <v>0</v>
      </c>
      <c r="T48" s="463">
        <v>0</v>
      </c>
      <c r="U48" s="463">
        <v>0</v>
      </c>
      <c r="V48" s="463">
        <v>0</v>
      </c>
      <c r="W48" s="463">
        <v>0</v>
      </c>
      <c r="X48" s="463">
        <v>0</v>
      </c>
      <c r="Y48" s="463">
        <v>0</v>
      </c>
      <c r="Z48" s="464">
        <v>0</v>
      </c>
      <c r="AA48" s="464">
        <v>0</v>
      </c>
      <c r="AB48" s="464">
        <v>0</v>
      </c>
      <c r="AC48" s="464">
        <v>0</v>
      </c>
      <c r="AD48" s="464">
        <v>0</v>
      </c>
      <c r="AE48" s="464">
        <v>0</v>
      </c>
      <c r="AF48" s="464">
        <v>0</v>
      </c>
      <c r="AG48" s="464">
        <v>0</v>
      </c>
      <c r="AH48" s="464">
        <v>0</v>
      </c>
      <c r="AI48" s="464">
        <v>0</v>
      </c>
      <c r="AJ48" s="464">
        <v>0</v>
      </c>
      <c r="AK48" s="464">
        <v>0</v>
      </c>
      <c r="AL48" s="464">
        <v>0</v>
      </c>
      <c r="AM48" s="464">
        <v>0</v>
      </c>
      <c r="AN48" s="464">
        <v>0</v>
      </c>
      <c r="AO48" s="464">
        <v>0</v>
      </c>
      <c r="AP48" s="464">
        <v>0</v>
      </c>
      <c r="AQ48" s="464">
        <v>0</v>
      </c>
      <c r="AR48" s="464">
        <v>0</v>
      </c>
      <c r="AS48" s="464">
        <v>0</v>
      </c>
      <c r="AT48" s="464">
        <v>0</v>
      </c>
      <c r="AU48" s="464">
        <v>0</v>
      </c>
    </row>
    <row r="49" spans="1:47" x14ac:dyDescent="0.25">
      <c r="A49" s="502"/>
      <c r="B49" s="441">
        <v>84</v>
      </c>
      <c r="C49" s="448" t="s">
        <v>217</v>
      </c>
      <c r="D49" s="445">
        <v>0</v>
      </c>
      <c r="E49" s="444">
        <v>0</v>
      </c>
      <c r="F49" s="444">
        <v>0</v>
      </c>
      <c r="G49" s="444">
        <v>0</v>
      </c>
      <c r="H49" s="444">
        <v>0</v>
      </c>
      <c r="I49" s="443">
        <v>0</v>
      </c>
      <c r="J49" s="460">
        <v>0</v>
      </c>
      <c r="K49" s="447">
        <v>0</v>
      </c>
      <c r="L49" s="463">
        <v>0</v>
      </c>
      <c r="M49" s="463">
        <v>0</v>
      </c>
      <c r="N49" s="463">
        <v>0</v>
      </c>
      <c r="O49" s="463">
        <v>0</v>
      </c>
      <c r="P49" s="463">
        <v>0</v>
      </c>
      <c r="Q49" s="463">
        <v>0</v>
      </c>
      <c r="R49" s="463">
        <v>0</v>
      </c>
      <c r="S49" s="463">
        <v>0</v>
      </c>
      <c r="T49" s="463">
        <v>0</v>
      </c>
      <c r="U49" s="463">
        <v>0</v>
      </c>
      <c r="V49" s="463">
        <v>0</v>
      </c>
      <c r="W49" s="463">
        <v>0</v>
      </c>
      <c r="X49" s="463">
        <v>0</v>
      </c>
      <c r="Y49" s="463">
        <v>0</v>
      </c>
      <c r="Z49" s="464">
        <v>0</v>
      </c>
      <c r="AA49" s="464">
        <v>0</v>
      </c>
      <c r="AB49" s="464">
        <v>0</v>
      </c>
      <c r="AC49" s="464">
        <v>0</v>
      </c>
      <c r="AD49" s="464">
        <v>0</v>
      </c>
      <c r="AE49" s="464">
        <v>0</v>
      </c>
      <c r="AF49" s="464">
        <v>0</v>
      </c>
      <c r="AG49" s="464">
        <v>0</v>
      </c>
      <c r="AH49" s="464">
        <v>0</v>
      </c>
      <c r="AI49" s="464">
        <v>0</v>
      </c>
      <c r="AJ49" s="464">
        <v>0</v>
      </c>
      <c r="AK49" s="464">
        <v>0</v>
      </c>
      <c r="AL49" s="464">
        <v>0</v>
      </c>
      <c r="AM49" s="464">
        <v>0</v>
      </c>
      <c r="AN49" s="464">
        <v>0</v>
      </c>
      <c r="AO49" s="464">
        <v>0</v>
      </c>
      <c r="AP49" s="464">
        <v>0</v>
      </c>
      <c r="AQ49" s="464">
        <v>0</v>
      </c>
      <c r="AR49" s="464">
        <v>0</v>
      </c>
      <c r="AS49" s="464">
        <v>0</v>
      </c>
      <c r="AT49" s="464">
        <v>0</v>
      </c>
      <c r="AU49" s="464">
        <v>0</v>
      </c>
    </row>
    <row r="50" spans="1:47" ht="30" x14ac:dyDescent="0.25">
      <c r="A50" s="502"/>
      <c r="B50" s="441">
        <v>85</v>
      </c>
      <c r="C50" s="448" t="s">
        <v>364</v>
      </c>
      <c r="D50" s="445">
        <v>0</v>
      </c>
      <c r="E50" s="444">
        <v>0</v>
      </c>
      <c r="F50" s="444">
        <v>0</v>
      </c>
      <c r="G50" s="444">
        <v>0</v>
      </c>
      <c r="H50" s="444">
        <v>0</v>
      </c>
      <c r="I50" s="443">
        <v>0</v>
      </c>
      <c r="J50" s="460">
        <v>0</v>
      </c>
      <c r="K50" s="447">
        <v>0</v>
      </c>
      <c r="L50" s="463">
        <v>0</v>
      </c>
      <c r="M50" s="463">
        <v>0</v>
      </c>
      <c r="N50" s="463">
        <v>0</v>
      </c>
      <c r="O50" s="463">
        <v>0</v>
      </c>
      <c r="P50" s="463">
        <v>0</v>
      </c>
      <c r="Q50" s="463">
        <v>0</v>
      </c>
      <c r="R50" s="463">
        <v>0</v>
      </c>
      <c r="S50" s="463">
        <v>0</v>
      </c>
      <c r="T50" s="463">
        <v>0</v>
      </c>
      <c r="U50" s="463">
        <v>0</v>
      </c>
      <c r="V50" s="463">
        <v>0</v>
      </c>
      <c r="W50" s="463">
        <v>0</v>
      </c>
      <c r="X50" s="463">
        <v>0</v>
      </c>
      <c r="Y50" s="463">
        <v>0</v>
      </c>
      <c r="Z50" s="464">
        <v>0</v>
      </c>
      <c r="AA50" s="464">
        <v>0</v>
      </c>
      <c r="AB50" s="464">
        <v>0</v>
      </c>
      <c r="AC50" s="464">
        <v>0</v>
      </c>
      <c r="AD50" s="464">
        <v>0</v>
      </c>
      <c r="AE50" s="464">
        <v>0</v>
      </c>
      <c r="AF50" s="464">
        <v>0</v>
      </c>
      <c r="AG50" s="464">
        <v>0</v>
      </c>
      <c r="AH50" s="464">
        <v>0</v>
      </c>
      <c r="AI50" s="464">
        <v>0</v>
      </c>
      <c r="AJ50" s="464">
        <v>0</v>
      </c>
      <c r="AK50" s="464">
        <v>0</v>
      </c>
      <c r="AL50" s="464">
        <v>0</v>
      </c>
      <c r="AM50" s="464">
        <v>0</v>
      </c>
      <c r="AN50" s="464">
        <v>0</v>
      </c>
      <c r="AO50" s="464">
        <v>0</v>
      </c>
      <c r="AP50" s="464">
        <v>0</v>
      </c>
      <c r="AQ50" s="464">
        <v>0</v>
      </c>
      <c r="AR50" s="464">
        <v>0</v>
      </c>
      <c r="AS50" s="464">
        <v>0</v>
      </c>
      <c r="AT50" s="464">
        <v>0</v>
      </c>
      <c r="AU50" s="464">
        <v>0</v>
      </c>
    </row>
    <row r="51" spans="1:47" x14ac:dyDescent="0.25">
      <c r="A51" s="502"/>
      <c r="B51" s="441">
        <v>88</v>
      </c>
      <c r="C51" s="448" t="s">
        <v>218</v>
      </c>
      <c r="D51" s="445">
        <v>0</v>
      </c>
      <c r="E51" s="444">
        <v>0</v>
      </c>
      <c r="F51" s="444">
        <v>0</v>
      </c>
      <c r="G51" s="444">
        <v>0</v>
      </c>
      <c r="H51" s="444">
        <v>0</v>
      </c>
      <c r="I51" s="443">
        <v>0</v>
      </c>
      <c r="J51" s="460">
        <v>0</v>
      </c>
      <c r="K51" s="447">
        <v>0</v>
      </c>
      <c r="L51" s="463">
        <v>0</v>
      </c>
      <c r="M51" s="463">
        <v>0</v>
      </c>
      <c r="N51" s="463">
        <v>0</v>
      </c>
      <c r="O51" s="463">
        <v>0</v>
      </c>
      <c r="P51" s="463">
        <v>0</v>
      </c>
      <c r="Q51" s="463">
        <v>0</v>
      </c>
      <c r="R51" s="463">
        <v>0</v>
      </c>
      <c r="S51" s="463">
        <v>0</v>
      </c>
      <c r="T51" s="463">
        <v>0</v>
      </c>
      <c r="U51" s="463">
        <v>0</v>
      </c>
      <c r="V51" s="463">
        <v>0</v>
      </c>
      <c r="W51" s="463">
        <v>0</v>
      </c>
      <c r="X51" s="463">
        <v>0</v>
      </c>
      <c r="Y51" s="463">
        <v>0</v>
      </c>
      <c r="Z51" s="464">
        <v>0</v>
      </c>
      <c r="AA51" s="464">
        <v>0</v>
      </c>
      <c r="AB51" s="464">
        <v>0</v>
      </c>
      <c r="AC51" s="464">
        <v>0</v>
      </c>
      <c r="AD51" s="464">
        <v>0</v>
      </c>
      <c r="AE51" s="464">
        <v>0</v>
      </c>
      <c r="AF51" s="464">
        <v>0</v>
      </c>
      <c r="AG51" s="464">
        <v>0</v>
      </c>
      <c r="AH51" s="464">
        <v>0</v>
      </c>
      <c r="AI51" s="464">
        <v>0</v>
      </c>
      <c r="AJ51" s="464">
        <v>0</v>
      </c>
      <c r="AK51" s="464">
        <v>0</v>
      </c>
      <c r="AL51" s="464">
        <v>0</v>
      </c>
      <c r="AM51" s="464">
        <v>0</v>
      </c>
      <c r="AN51" s="464">
        <v>0</v>
      </c>
      <c r="AO51" s="464">
        <v>0</v>
      </c>
      <c r="AP51" s="464">
        <v>0</v>
      </c>
      <c r="AQ51" s="464">
        <v>0</v>
      </c>
      <c r="AR51" s="464">
        <v>0</v>
      </c>
      <c r="AS51" s="464">
        <v>0</v>
      </c>
      <c r="AT51" s="464">
        <v>0</v>
      </c>
      <c r="AU51" s="464">
        <v>0</v>
      </c>
    </row>
    <row r="52" spans="1:47" ht="30" x14ac:dyDescent="0.25">
      <c r="A52" s="502"/>
      <c r="B52" s="441">
        <v>89</v>
      </c>
      <c r="C52" s="448" t="s">
        <v>365</v>
      </c>
      <c r="D52" s="445">
        <v>0</v>
      </c>
      <c r="E52" s="444">
        <v>0</v>
      </c>
      <c r="F52" s="444">
        <v>0</v>
      </c>
      <c r="G52" s="444">
        <v>0</v>
      </c>
      <c r="H52" s="444">
        <v>0</v>
      </c>
      <c r="I52" s="443">
        <v>0</v>
      </c>
      <c r="J52" s="460">
        <v>0</v>
      </c>
      <c r="K52" s="447">
        <v>0</v>
      </c>
      <c r="L52" s="463">
        <v>0</v>
      </c>
      <c r="M52" s="463">
        <v>0</v>
      </c>
      <c r="N52" s="463">
        <v>0</v>
      </c>
      <c r="O52" s="463">
        <v>0</v>
      </c>
      <c r="P52" s="463">
        <v>0</v>
      </c>
      <c r="Q52" s="463">
        <v>0</v>
      </c>
      <c r="R52" s="463">
        <v>0</v>
      </c>
      <c r="S52" s="463">
        <v>0</v>
      </c>
      <c r="T52" s="463">
        <v>0</v>
      </c>
      <c r="U52" s="463">
        <v>0</v>
      </c>
      <c r="V52" s="463">
        <v>0</v>
      </c>
      <c r="W52" s="463">
        <v>0</v>
      </c>
      <c r="X52" s="463">
        <v>0</v>
      </c>
      <c r="Y52" s="463">
        <v>0</v>
      </c>
      <c r="Z52" s="464">
        <v>0</v>
      </c>
      <c r="AA52" s="464">
        <v>0</v>
      </c>
      <c r="AB52" s="464">
        <v>0</v>
      </c>
      <c r="AC52" s="464">
        <v>0</v>
      </c>
      <c r="AD52" s="464">
        <v>0</v>
      </c>
      <c r="AE52" s="464">
        <v>0</v>
      </c>
      <c r="AF52" s="464">
        <v>0</v>
      </c>
      <c r="AG52" s="464">
        <v>0</v>
      </c>
      <c r="AH52" s="464">
        <v>0</v>
      </c>
      <c r="AI52" s="464">
        <v>0</v>
      </c>
      <c r="AJ52" s="464">
        <v>0</v>
      </c>
      <c r="AK52" s="464">
        <v>0</v>
      </c>
      <c r="AL52" s="464">
        <v>0</v>
      </c>
      <c r="AM52" s="464">
        <v>0</v>
      </c>
      <c r="AN52" s="464">
        <v>0</v>
      </c>
      <c r="AO52" s="464">
        <v>0</v>
      </c>
      <c r="AP52" s="464">
        <v>0</v>
      </c>
      <c r="AQ52" s="464">
        <v>0</v>
      </c>
      <c r="AR52" s="464">
        <v>0</v>
      </c>
      <c r="AS52" s="464">
        <v>0</v>
      </c>
      <c r="AT52" s="464">
        <v>0</v>
      </c>
      <c r="AU52" s="464">
        <v>0</v>
      </c>
    </row>
    <row r="53" spans="1:47" ht="30" x14ac:dyDescent="0.25">
      <c r="A53" s="502"/>
      <c r="B53" s="441">
        <v>90</v>
      </c>
      <c r="C53" s="448" t="s">
        <v>219</v>
      </c>
      <c r="D53" s="445">
        <v>0</v>
      </c>
      <c r="E53" s="444">
        <v>0</v>
      </c>
      <c r="F53" s="444">
        <v>0</v>
      </c>
      <c r="G53" s="444">
        <v>0</v>
      </c>
      <c r="H53" s="444">
        <v>0</v>
      </c>
      <c r="I53" s="443">
        <v>0</v>
      </c>
      <c r="J53" s="460">
        <v>0</v>
      </c>
      <c r="K53" s="447">
        <v>0</v>
      </c>
      <c r="L53" s="463">
        <v>0</v>
      </c>
      <c r="M53" s="463">
        <v>0</v>
      </c>
      <c r="N53" s="463">
        <v>0</v>
      </c>
      <c r="O53" s="463">
        <v>0</v>
      </c>
      <c r="P53" s="463">
        <v>0</v>
      </c>
      <c r="Q53" s="463">
        <v>0</v>
      </c>
      <c r="R53" s="463">
        <v>0</v>
      </c>
      <c r="S53" s="463">
        <v>0</v>
      </c>
      <c r="T53" s="463">
        <v>0</v>
      </c>
      <c r="U53" s="463">
        <v>0</v>
      </c>
      <c r="V53" s="463">
        <v>0</v>
      </c>
      <c r="W53" s="463">
        <v>0</v>
      </c>
      <c r="X53" s="463">
        <v>0</v>
      </c>
      <c r="Y53" s="463">
        <v>0</v>
      </c>
      <c r="Z53" s="464">
        <v>0</v>
      </c>
      <c r="AA53" s="464">
        <v>0</v>
      </c>
      <c r="AB53" s="464">
        <v>0</v>
      </c>
      <c r="AC53" s="464">
        <v>0</v>
      </c>
      <c r="AD53" s="464">
        <v>0</v>
      </c>
      <c r="AE53" s="464">
        <v>0</v>
      </c>
      <c r="AF53" s="464">
        <v>0</v>
      </c>
      <c r="AG53" s="464">
        <v>0</v>
      </c>
      <c r="AH53" s="464">
        <v>0</v>
      </c>
      <c r="AI53" s="464">
        <v>0</v>
      </c>
      <c r="AJ53" s="464">
        <v>0</v>
      </c>
      <c r="AK53" s="464">
        <v>0</v>
      </c>
      <c r="AL53" s="464">
        <v>0</v>
      </c>
      <c r="AM53" s="464">
        <v>0</v>
      </c>
      <c r="AN53" s="464">
        <v>0</v>
      </c>
      <c r="AO53" s="464">
        <v>0</v>
      </c>
      <c r="AP53" s="464">
        <v>0</v>
      </c>
      <c r="AQ53" s="464">
        <v>0</v>
      </c>
      <c r="AR53" s="464">
        <v>0</v>
      </c>
      <c r="AS53" s="464">
        <v>0</v>
      </c>
      <c r="AT53" s="464">
        <v>0</v>
      </c>
      <c r="AU53" s="464">
        <v>0</v>
      </c>
    </row>
    <row r="54" spans="1:47" ht="30" x14ac:dyDescent="0.25">
      <c r="A54" s="502"/>
      <c r="B54" s="441">
        <v>91</v>
      </c>
      <c r="C54" s="448" t="s">
        <v>220</v>
      </c>
      <c r="D54" s="445">
        <v>0</v>
      </c>
      <c r="E54" s="444">
        <v>0</v>
      </c>
      <c r="F54" s="444">
        <v>0</v>
      </c>
      <c r="G54" s="444">
        <v>0</v>
      </c>
      <c r="H54" s="444">
        <v>0</v>
      </c>
      <c r="I54" s="443">
        <v>0</v>
      </c>
      <c r="J54" s="460">
        <v>0</v>
      </c>
      <c r="K54" s="447">
        <v>0</v>
      </c>
      <c r="L54" s="463">
        <v>0</v>
      </c>
      <c r="M54" s="463">
        <v>0</v>
      </c>
      <c r="N54" s="463">
        <v>0</v>
      </c>
      <c r="O54" s="463">
        <v>0</v>
      </c>
      <c r="P54" s="463">
        <v>0</v>
      </c>
      <c r="Q54" s="463">
        <v>0</v>
      </c>
      <c r="R54" s="463">
        <v>0</v>
      </c>
      <c r="S54" s="463">
        <v>0</v>
      </c>
      <c r="T54" s="463">
        <v>0</v>
      </c>
      <c r="U54" s="463">
        <v>0</v>
      </c>
      <c r="V54" s="463">
        <v>0</v>
      </c>
      <c r="W54" s="463">
        <v>0</v>
      </c>
      <c r="X54" s="463">
        <v>0</v>
      </c>
      <c r="Y54" s="463">
        <v>0</v>
      </c>
      <c r="Z54" s="464">
        <v>0</v>
      </c>
      <c r="AA54" s="464">
        <v>0</v>
      </c>
      <c r="AB54" s="464">
        <v>0</v>
      </c>
      <c r="AC54" s="464">
        <v>0</v>
      </c>
      <c r="AD54" s="464">
        <v>0</v>
      </c>
      <c r="AE54" s="464">
        <v>0</v>
      </c>
      <c r="AF54" s="464">
        <v>0</v>
      </c>
      <c r="AG54" s="464">
        <v>0</v>
      </c>
      <c r="AH54" s="464">
        <v>0</v>
      </c>
      <c r="AI54" s="464">
        <v>0</v>
      </c>
      <c r="AJ54" s="464">
        <v>0</v>
      </c>
      <c r="AK54" s="464">
        <v>0</v>
      </c>
      <c r="AL54" s="464">
        <v>0</v>
      </c>
      <c r="AM54" s="464">
        <v>0</v>
      </c>
      <c r="AN54" s="464">
        <v>0</v>
      </c>
      <c r="AO54" s="464">
        <v>0</v>
      </c>
      <c r="AP54" s="464">
        <v>0</v>
      </c>
      <c r="AQ54" s="464">
        <v>0</v>
      </c>
      <c r="AR54" s="464">
        <v>0</v>
      </c>
      <c r="AS54" s="464">
        <v>0</v>
      </c>
      <c r="AT54" s="464">
        <v>0</v>
      </c>
      <c r="AU54" s="464">
        <v>0</v>
      </c>
    </row>
    <row r="55" spans="1:47" ht="30" x14ac:dyDescent="0.25">
      <c r="A55" s="502"/>
      <c r="B55" s="441">
        <v>92</v>
      </c>
      <c r="C55" s="448" t="s">
        <v>366</v>
      </c>
      <c r="D55" s="445">
        <v>0</v>
      </c>
      <c r="E55" s="444">
        <v>0</v>
      </c>
      <c r="F55" s="444">
        <v>0</v>
      </c>
      <c r="G55" s="444">
        <v>0</v>
      </c>
      <c r="H55" s="444">
        <v>0</v>
      </c>
      <c r="I55" s="443">
        <v>0</v>
      </c>
      <c r="J55" s="460">
        <v>0</v>
      </c>
      <c r="K55" s="447">
        <v>0</v>
      </c>
      <c r="L55" s="463">
        <v>0</v>
      </c>
      <c r="M55" s="463">
        <v>0</v>
      </c>
      <c r="N55" s="463">
        <v>0</v>
      </c>
      <c r="O55" s="463">
        <v>0</v>
      </c>
      <c r="P55" s="463">
        <v>0</v>
      </c>
      <c r="Q55" s="463">
        <v>0</v>
      </c>
      <c r="R55" s="463">
        <v>0</v>
      </c>
      <c r="S55" s="463">
        <v>0</v>
      </c>
      <c r="T55" s="463">
        <v>0</v>
      </c>
      <c r="U55" s="463">
        <v>0</v>
      </c>
      <c r="V55" s="463">
        <v>0</v>
      </c>
      <c r="W55" s="463">
        <v>0</v>
      </c>
      <c r="X55" s="463">
        <v>0</v>
      </c>
      <c r="Y55" s="463">
        <v>0</v>
      </c>
      <c r="Z55" s="464">
        <v>0</v>
      </c>
      <c r="AA55" s="464">
        <v>0</v>
      </c>
      <c r="AB55" s="464">
        <v>0</v>
      </c>
      <c r="AC55" s="464">
        <v>0</v>
      </c>
      <c r="AD55" s="464">
        <v>0</v>
      </c>
      <c r="AE55" s="464">
        <v>0</v>
      </c>
      <c r="AF55" s="464">
        <v>0</v>
      </c>
      <c r="AG55" s="464">
        <v>0</v>
      </c>
      <c r="AH55" s="464">
        <v>0</v>
      </c>
      <c r="AI55" s="464">
        <v>0</v>
      </c>
      <c r="AJ55" s="464">
        <v>0</v>
      </c>
      <c r="AK55" s="464">
        <v>0</v>
      </c>
      <c r="AL55" s="464">
        <v>0</v>
      </c>
      <c r="AM55" s="464">
        <v>0</v>
      </c>
      <c r="AN55" s="464">
        <v>0</v>
      </c>
      <c r="AO55" s="464">
        <v>0</v>
      </c>
      <c r="AP55" s="464">
        <v>0</v>
      </c>
      <c r="AQ55" s="464">
        <v>0</v>
      </c>
      <c r="AR55" s="464">
        <v>0</v>
      </c>
      <c r="AS55" s="464">
        <v>0</v>
      </c>
      <c r="AT55" s="464">
        <v>0</v>
      </c>
      <c r="AU55" s="464">
        <v>0</v>
      </c>
    </row>
    <row r="56" spans="1:47" x14ac:dyDescent="0.25">
      <c r="A56" s="502"/>
      <c r="B56" s="441">
        <v>93</v>
      </c>
      <c r="C56" s="448" t="s">
        <v>221</v>
      </c>
      <c r="D56" s="445">
        <v>0</v>
      </c>
      <c r="E56" s="444">
        <v>0</v>
      </c>
      <c r="F56" s="444">
        <v>0</v>
      </c>
      <c r="G56" s="444">
        <v>0</v>
      </c>
      <c r="H56" s="444">
        <v>0</v>
      </c>
      <c r="I56" s="443">
        <v>0</v>
      </c>
      <c r="J56" s="460">
        <v>0</v>
      </c>
      <c r="K56" s="447">
        <v>0</v>
      </c>
      <c r="L56" s="463">
        <v>0</v>
      </c>
      <c r="M56" s="463">
        <v>0</v>
      </c>
      <c r="N56" s="463">
        <v>0</v>
      </c>
      <c r="O56" s="463">
        <v>0</v>
      </c>
      <c r="P56" s="463">
        <v>0</v>
      </c>
      <c r="Q56" s="463">
        <v>0</v>
      </c>
      <c r="R56" s="463">
        <v>0</v>
      </c>
      <c r="S56" s="463">
        <v>0</v>
      </c>
      <c r="T56" s="463">
        <v>0</v>
      </c>
      <c r="U56" s="463">
        <v>0</v>
      </c>
      <c r="V56" s="463">
        <v>0</v>
      </c>
      <c r="W56" s="463">
        <v>0</v>
      </c>
      <c r="X56" s="463">
        <v>0</v>
      </c>
      <c r="Y56" s="463">
        <v>0</v>
      </c>
      <c r="Z56" s="464">
        <v>0</v>
      </c>
      <c r="AA56" s="464">
        <v>0</v>
      </c>
      <c r="AB56" s="464">
        <v>0</v>
      </c>
      <c r="AC56" s="464">
        <v>0</v>
      </c>
      <c r="AD56" s="464">
        <v>0</v>
      </c>
      <c r="AE56" s="464">
        <v>0</v>
      </c>
      <c r="AF56" s="464">
        <v>0</v>
      </c>
      <c r="AG56" s="464">
        <v>0</v>
      </c>
      <c r="AH56" s="464">
        <v>0</v>
      </c>
      <c r="AI56" s="464">
        <v>0</v>
      </c>
      <c r="AJ56" s="464">
        <v>0</v>
      </c>
      <c r="AK56" s="464">
        <v>0</v>
      </c>
      <c r="AL56" s="464">
        <v>0</v>
      </c>
      <c r="AM56" s="464">
        <v>0</v>
      </c>
      <c r="AN56" s="464">
        <v>0</v>
      </c>
      <c r="AO56" s="464">
        <v>0</v>
      </c>
      <c r="AP56" s="464">
        <v>0</v>
      </c>
      <c r="AQ56" s="464">
        <v>0</v>
      </c>
      <c r="AR56" s="464">
        <v>0</v>
      </c>
      <c r="AS56" s="464">
        <v>0</v>
      </c>
      <c r="AT56" s="464">
        <v>0</v>
      </c>
      <c r="AU56" s="464">
        <v>0</v>
      </c>
    </row>
    <row r="57" spans="1:47" ht="30" x14ac:dyDescent="0.25">
      <c r="A57" s="502"/>
      <c r="B57" s="441">
        <v>94</v>
      </c>
      <c r="C57" s="448" t="s">
        <v>367</v>
      </c>
      <c r="D57" s="445">
        <v>0</v>
      </c>
      <c r="E57" s="444">
        <v>0</v>
      </c>
      <c r="F57" s="444">
        <v>0</v>
      </c>
      <c r="G57" s="444">
        <v>0</v>
      </c>
      <c r="H57" s="444">
        <v>0</v>
      </c>
      <c r="I57" s="443">
        <v>0</v>
      </c>
      <c r="J57" s="460">
        <v>0</v>
      </c>
      <c r="K57" s="447">
        <v>0</v>
      </c>
      <c r="L57" s="463">
        <v>0</v>
      </c>
      <c r="M57" s="463">
        <v>0</v>
      </c>
      <c r="N57" s="463">
        <v>0</v>
      </c>
      <c r="O57" s="463">
        <v>0</v>
      </c>
      <c r="P57" s="463">
        <v>0</v>
      </c>
      <c r="Q57" s="463">
        <v>0</v>
      </c>
      <c r="R57" s="463">
        <v>0</v>
      </c>
      <c r="S57" s="463">
        <v>0</v>
      </c>
      <c r="T57" s="463">
        <v>0</v>
      </c>
      <c r="U57" s="463">
        <v>0</v>
      </c>
      <c r="V57" s="463">
        <v>0</v>
      </c>
      <c r="W57" s="463">
        <v>0</v>
      </c>
      <c r="X57" s="463">
        <v>0</v>
      </c>
      <c r="Y57" s="463">
        <v>0</v>
      </c>
      <c r="Z57" s="464">
        <v>0</v>
      </c>
      <c r="AA57" s="464">
        <v>0</v>
      </c>
      <c r="AB57" s="464">
        <v>0</v>
      </c>
      <c r="AC57" s="464">
        <v>0</v>
      </c>
      <c r="AD57" s="464">
        <v>0</v>
      </c>
      <c r="AE57" s="464">
        <v>0</v>
      </c>
      <c r="AF57" s="464">
        <v>0</v>
      </c>
      <c r="AG57" s="464">
        <v>0</v>
      </c>
      <c r="AH57" s="464">
        <v>0</v>
      </c>
      <c r="AI57" s="464">
        <v>0</v>
      </c>
      <c r="AJ57" s="464">
        <v>0</v>
      </c>
      <c r="AK57" s="464">
        <v>0</v>
      </c>
      <c r="AL57" s="464">
        <v>0</v>
      </c>
      <c r="AM57" s="464">
        <v>0</v>
      </c>
      <c r="AN57" s="464">
        <v>0</v>
      </c>
      <c r="AO57" s="464">
        <v>0</v>
      </c>
      <c r="AP57" s="464">
        <v>0</v>
      </c>
      <c r="AQ57" s="464">
        <v>0</v>
      </c>
      <c r="AR57" s="464">
        <v>0</v>
      </c>
      <c r="AS57" s="464">
        <v>0</v>
      </c>
      <c r="AT57" s="464">
        <v>0</v>
      </c>
      <c r="AU57" s="464">
        <v>0</v>
      </c>
    </row>
    <row r="58" spans="1:47" x14ac:dyDescent="0.25">
      <c r="A58" s="502"/>
      <c r="B58" s="441">
        <v>97</v>
      </c>
      <c r="C58" s="448" t="s">
        <v>222</v>
      </c>
      <c r="D58" s="445">
        <v>0</v>
      </c>
      <c r="E58" s="444">
        <v>0</v>
      </c>
      <c r="F58" s="444">
        <v>0</v>
      </c>
      <c r="G58" s="444">
        <v>0</v>
      </c>
      <c r="H58" s="444">
        <v>0</v>
      </c>
      <c r="I58" s="443">
        <v>0</v>
      </c>
      <c r="J58" s="460">
        <v>0</v>
      </c>
      <c r="K58" s="447">
        <v>0</v>
      </c>
      <c r="L58" s="463">
        <v>0</v>
      </c>
      <c r="M58" s="463">
        <v>0</v>
      </c>
      <c r="N58" s="463">
        <v>0</v>
      </c>
      <c r="O58" s="463">
        <v>0</v>
      </c>
      <c r="P58" s="463">
        <v>0</v>
      </c>
      <c r="Q58" s="463">
        <v>0</v>
      </c>
      <c r="R58" s="463">
        <v>0</v>
      </c>
      <c r="S58" s="463">
        <v>0</v>
      </c>
      <c r="T58" s="463">
        <v>0</v>
      </c>
      <c r="U58" s="463">
        <v>0</v>
      </c>
      <c r="V58" s="463">
        <v>0</v>
      </c>
      <c r="W58" s="463">
        <v>0</v>
      </c>
      <c r="X58" s="463">
        <v>0</v>
      </c>
      <c r="Y58" s="463">
        <v>0</v>
      </c>
      <c r="Z58" s="464">
        <v>0</v>
      </c>
      <c r="AA58" s="464">
        <v>0</v>
      </c>
      <c r="AB58" s="464">
        <v>0</v>
      </c>
      <c r="AC58" s="464">
        <v>0</v>
      </c>
      <c r="AD58" s="464">
        <v>0</v>
      </c>
      <c r="AE58" s="464">
        <v>0</v>
      </c>
      <c r="AF58" s="464">
        <v>0</v>
      </c>
      <c r="AG58" s="464">
        <v>0</v>
      </c>
      <c r="AH58" s="464">
        <v>0</v>
      </c>
      <c r="AI58" s="464">
        <v>0</v>
      </c>
      <c r="AJ58" s="464">
        <v>0</v>
      </c>
      <c r="AK58" s="464">
        <v>0</v>
      </c>
      <c r="AL58" s="464">
        <v>0</v>
      </c>
      <c r="AM58" s="464">
        <v>0</v>
      </c>
      <c r="AN58" s="464">
        <v>0</v>
      </c>
      <c r="AO58" s="464">
        <v>0</v>
      </c>
      <c r="AP58" s="464">
        <v>0</v>
      </c>
      <c r="AQ58" s="464">
        <v>0</v>
      </c>
      <c r="AR58" s="464">
        <v>0</v>
      </c>
      <c r="AS58" s="464">
        <v>0</v>
      </c>
      <c r="AT58" s="464">
        <v>0</v>
      </c>
      <c r="AU58" s="464">
        <v>0</v>
      </c>
    </row>
    <row r="59" spans="1:47" ht="30" x14ac:dyDescent="0.25">
      <c r="A59" s="502"/>
      <c r="B59" s="441">
        <v>98</v>
      </c>
      <c r="C59" s="448" t="s">
        <v>368</v>
      </c>
      <c r="D59" s="445">
        <v>0</v>
      </c>
      <c r="E59" s="444">
        <v>0</v>
      </c>
      <c r="F59" s="444">
        <v>0</v>
      </c>
      <c r="G59" s="444">
        <v>0</v>
      </c>
      <c r="H59" s="444">
        <v>0</v>
      </c>
      <c r="I59" s="443">
        <v>0</v>
      </c>
      <c r="J59" s="460">
        <v>0</v>
      </c>
      <c r="K59" s="447">
        <v>0</v>
      </c>
      <c r="L59" s="463">
        <v>0</v>
      </c>
      <c r="M59" s="463">
        <v>0</v>
      </c>
      <c r="N59" s="463">
        <v>0</v>
      </c>
      <c r="O59" s="463">
        <v>0</v>
      </c>
      <c r="P59" s="463">
        <v>0</v>
      </c>
      <c r="Q59" s="463">
        <v>0</v>
      </c>
      <c r="R59" s="463">
        <v>0</v>
      </c>
      <c r="S59" s="463">
        <v>0</v>
      </c>
      <c r="T59" s="463">
        <v>0</v>
      </c>
      <c r="U59" s="463">
        <v>0</v>
      </c>
      <c r="V59" s="463">
        <v>0</v>
      </c>
      <c r="W59" s="463">
        <v>0</v>
      </c>
      <c r="X59" s="463">
        <v>0</v>
      </c>
      <c r="Y59" s="463">
        <v>0</v>
      </c>
      <c r="Z59" s="464">
        <v>0</v>
      </c>
      <c r="AA59" s="464">
        <v>0</v>
      </c>
      <c r="AB59" s="464">
        <v>0</v>
      </c>
      <c r="AC59" s="464">
        <v>0</v>
      </c>
      <c r="AD59" s="464">
        <v>0</v>
      </c>
      <c r="AE59" s="464">
        <v>0</v>
      </c>
      <c r="AF59" s="464">
        <v>0</v>
      </c>
      <c r="AG59" s="464">
        <v>0</v>
      </c>
      <c r="AH59" s="464">
        <v>0</v>
      </c>
      <c r="AI59" s="464">
        <v>0</v>
      </c>
      <c r="AJ59" s="464">
        <v>0</v>
      </c>
      <c r="AK59" s="464">
        <v>0</v>
      </c>
      <c r="AL59" s="464">
        <v>0</v>
      </c>
      <c r="AM59" s="464">
        <v>0</v>
      </c>
      <c r="AN59" s="464">
        <v>0</v>
      </c>
      <c r="AO59" s="464">
        <v>0</v>
      </c>
      <c r="AP59" s="464">
        <v>0</v>
      </c>
      <c r="AQ59" s="464">
        <v>0</v>
      </c>
      <c r="AR59" s="464">
        <v>0</v>
      </c>
      <c r="AS59" s="464">
        <v>0</v>
      </c>
      <c r="AT59" s="464">
        <v>0</v>
      </c>
      <c r="AU59" s="464">
        <v>0</v>
      </c>
    </row>
    <row r="60" spans="1:47" ht="30" x14ac:dyDescent="0.25">
      <c r="A60" s="502"/>
      <c r="B60" s="441">
        <v>99</v>
      </c>
      <c r="C60" s="448" t="s">
        <v>369</v>
      </c>
      <c r="D60" s="445">
        <v>0</v>
      </c>
      <c r="E60" s="444">
        <v>0</v>
      </c>
      <c r="F60" s="444">
        <v>0</v>
      </c>
      <c r="G60" s="444">
        <v>0</v>
      </c>
      <c r="H60" s="444">
        <v>0</v>
      </c>
      <c r="I60" s="443">
        <v>0</v>
      </c>
      <c r="J60" s="460">
        <v>0</v>
      </c>
      <c r="K60" s="447">
        <v>0</v>
      </c>
      <c r="L60" s="463">
        <v>0</v>
      </c>
      <c r="M60" s="463">
        <v>0</v>
      </c>
      <c r="N60" s="463">
        <v>0</v>
      </c>
      <c r="O60" s="463">
        <v>0</v>
      </c>
      <c r="P60" s="463">
        <v>0</v>
      </c>
      <c r="Q60" s="463">
        <v>0</v>
      </c>
      <c r="R60" s="463">
        <v>0</v>
      </c>
      <c r="S60" s="463">
        <v>0</v>
      </c>
      <c r="T60" s="463">
        <v>0</v>
      </c>
      <c r="U60" s="463">
        <v>0</v>
      </c>
      <c r="V60" s="463">
        <v>0</v>
      </c>
      <c r="W60" s="463">
        <v>0</v>
      </c>
      <c r="X60" s="463">
        <v>0</v>
      </c>
      <c r="Y60" s="463">
        <v>0</v>
      </c>
      <c r="Z60" s="464">
        <v>0</v>
      </c>
      <c r="AA60" s="464">
        <v>0</v>
      </c>
      <c r="AB60" s="464">
        <v>0</v>
      </c>
      <c r="AC60" s="464">
        <v>0</v>
      </c>
      <c r="AD60" s="464">
        <v>0</v>
      </c>
      <c r="AE60" s="464">
        <v>0</v>
      </c>
      <c r="AF60" s="464">
        <v>0</v>
      </c>
      <c r="AG60" s="464">
        <v>0</v>
      </c>
      <c r="AH60" s="464">
        <v>0</v>
      </c>
      <c r="AI60" s="464">
        <v>0</v>
      </c>
      <c r="AJ60" s="464">
        <v>0</v>
      </c>
      <c r="AK60" s="464">
        <v>0</v>
      </c>
      <c r="AL60" s="464">
        <v>0</v>
      </c>
      <c r="AM60" s="464">
        <v>0</v>
      </c>
      <c r="AN60" s="464">
        <v>0</v>
      </c>
      <c r="AO60" s="464">
        <v>0</v>
      </c>
      <c r="AP60" s="464">
        <v>0</v>
      </c>
      <c r="AQ60" s="464">
        <v>0</v>
      </c>
      <c r="AR60" s="464">
        <v>0</v>
      </c>
      <c r="AS60" s="464">
        <v>0</v>
      </c>
      <c r="AT60" s="464">
        <v>0</v>
      </c>
      <c r="AU60" s="464">
        <v>0</v>
      </c>
    </row>
    <row r="61" spans="1:47" ht="30" x14ac:dyDescent="0.25">
      <c r="A61" s="502"/>
      <c r="B61" s="441">
        <v>100</v>
      </c>
      <c r="C61" s="448" t="s">
        <v>370</v>
      </c>
      <c r="D61" s="445">
        <v>0</v>
      </c>
      <c r="E61" s="444">
        <v>0</v>
      </c>
      <c r="F61" s="444">
        <v>0</v>
      </c>
      <c r="G61" s="444">
        <v>0</v>
      </c>
      <c r="H61" s="444">
        <v>0</v>
      </c>
      <c r="I61" s="443">
        <v>0</v>
      </c>
      <c r="J61" s="460">
        <v>0</v>
      </c>
      <c r="K61" s="447">
        <v>0</v>
      </c>
      <c r="L61" s="463">
        <v>0</v>
      </c>
      <c r="M61" s="463">
        <v>0</v>
      </c>
      <c r="N61" s="463">
        <v>0</v>
      </c>
      <c r="O61" s="463">
        <v>0</v>
      </c>
      <c r="P61" s="463">
        <v>0</v>
      </c>
      <c r="Q61" s="463">
        <v>0</v>
      </c>
      <c r="R61" s="463">
        <v>0</v>
      </c>
      <c r="S61" s="463">
        <v>0</v>
      </c>
      <c r="T61" s="463">
        <v>0</v>
      </c>
      <c r="U61" s="463">
        <v>0</v>
      </c>
      <c r="V61" s="463">
        <v>0</v>
      </c>
      <c r="W61" s="463">
        <v>0</v>
      </c>
      <c r="X61" s="463">
        <v>0</v>
      </c>
      <c r="Y61" s="463">
        <v>0</v>
      </c>
      <c r="Z61" s="464">
        <v>0</v>
      </c>
      <c r="AA61" s="464">
        <v>0</v>
      </c>
      <c r="AB61" s="464">
        <v>0</v>
      </c>
      <c r="AC61" s="464">
        <v>0</v>
      </c>
      <c r="AD61" s="464">
        <v>0</v>
      </c>
      <c r="AE61" s="464">
        <v>0</v>
      </c>
      <c r="AF61" s="464">
        <v>0</v>
      </c>
      <c r="AG61" s="464">
        <v>0</v>
      </c>
      <c r="AH61" s="464">
        <v>0</v>
      </c>
      <c r="AI61" s="464">
        <v>0</v>
      </c>
      <c r="AJ61" s="464">
        <v>0</v>
      </c>
      <c r="AK61" s="464">
        <v>0</v>
      </c>
      <c r="AL61" s="464">
        <v>0</v>
      </c>
      <c r="AM61" s="464">
        <v>0</v>
      </c>
      <c r="AN61" s="464">
        <v>0</v>
      </c>
      <c r="AO61" s="464">
        <v>0</v>
      </c>
      <c r="AP61" s="464">
        <v>0</v>
      </c>
      <c r="AQ61" s="464">
        <v>0</v>
      </c>
      <c r="AR61" s="464">
        <v>0</v>
      </c>
      <c r="AS61" s="464">
        <v>0</v>
      </c>
      <c r="AT61" s="464">
        <v>0</v>
      </c>
      <c r="AU61" s="464">
        <v>0</v>
      </c>
    </row>
    <row r="62" spans="1:47" ht="30" x14ac:dyDescent="0.25">
      <c r="A62" s="502"/>
      <c r="B62" s="441">
        <v>101</v>
      </c>
      <c r="C62" s="448" t="s">
        <v>371</v>
      </c>
      <c r="D62" s="445">
        <v>0</v>
      </c>
      <c r="E62" s="444">
        <v>0</v>
      </c>
      <c r="F62" s="444">
        <v>0</v>
      </c>
      <c r="G62" s="444">
        <v>0</v>
      </c>
      <c r="H62" s="444">
        <v>0</v>
      </c>
      <c r="I62" s="443">
        <v>0</v>
      </c>
      <c r="J62" s="460">
        <v>0</v>
      </c>
      <c r="K62" s="447">
        <v>0</v>
      </c>
      <c r="L62" s="463">
        <v>0</v>
      </c>
      <c r="M62" s="463">
        <v>0</v>
      </c>
      <c r="N62" s="463">
        <v>0</v>
      </c>
      <c r="O62" s="463">
        <v>0</v>
      </c>
      <c r="P62" s="463">
        <v>0</v>
      </c>
      <c r="Q62" s="463">
        <v>0</v>
      </c>
      <c r="R62" s="463">
        <v>0</v>
      </c>
      <c r="S62" s="463">
        <v>0</v>
      </c>
      <c r="T62" s="463">
        <v>0</v>
      </c>
      <c r="U62" s="463">
        <v>0</v>
      </c>
      <c r="V62" s="463">
        <v>0</v>
      </c>
      <c r="W62" s="463">
        <v>0</v>
      </c>
      <c r="X62" s="463">
        <v>0</v>
      </c>
      <c r="Y62" s="463">
        <v>0</v>
      </c>
      <c r="Z62" s="464">
        <v>0</v>
      </c>
      <c r="AA62" s="464">
        <v>0</v>
      </c>
      <c r="AB62" s="464">
        <v>0</v>
      </c>
      <c r="AC62" s="464">
        <v>0</v>
      </c>
      <c r="AD62" s="464">
        <v>0</v>
      </c>
      <c r="AE62" s="464">
        <v>0</v>
      </c>
      <c r="AF62" s="464">
        <v>0</v>
      </c>
      <c r="AG62" s="464">
        <v>0</v>
      </c>
      <c r="AH62" s="464">
        <v>0</v>
      </c>
      <c r="AI62" s="464">
        <v>0</v>
      </c>
      <c r="AJ62" s="464">
        <v>0</v>
      </c>
      <c r="AK62" s="464">
        <v>0</v>
      </c>
      <c r="AL62" s="464">
        <v>0</v>
      </c>
      <c r="AM62" s="464">
        <v>0</v>
      </c>
      <c r="AN62" s="464">
        <v>0</v>
      </c>
      <c r="AO62" s="464">
        <v>0</v>
      </c>
      <c r="AP62" s="464">
        <v>0</v>
      </c>
      <c r="AQ62" s="464">
        <v>0</v>
      </c>
      <c r="AR62" s="464">
        <v>0</v>
      </c>
      <c r="AS62" s="464">
        <v>0</v>
      </c>
      <c r="AT62" s="464">
        <v>0</v>
      </c>
      <c r="AU62" s="464">
        <v>0</v>
      </c>
    </row>
    <row r="63" spans="1:47" ht="30" x14ac:dyDescent="0.25">
      <c r="A63" s="502"/>
      <c r="B63" s="441">
        <v>102</v>
      </c>
      <c r="C63" s="448" t="s">
        <v>223</v>
      </c>
      <c r="D63" s="445">
        <v>0</v>
      </c>
      <c r="E63" s="444">
        <v>0</v>
      </c>
      <c r="F63" s="444">
        <v>0</v>
      </c>
      <c r="G63" s="444">
        <v>0</v>
      </c>
      <c r="H63" s="444">
        <v>0</v>
      </c>
      <c r="I63" s="443">
        <v>0</v>
      </c>
      <c r="J63" s="461">
        <v>0</v>
      </c>
      <c r="K63" s="462">
        <v>0</v>
      </c>
      <c r="L63" s="462">
        <v>0</v>
      </c>
      <c r="M63" s="462">
        <v>0</v>
      </c>
      <c r="N63" s="462">
        <v>0</v>
      </c>
      <c r="O63" s="462">
        <v>0</v>
      </c>
      <c r="P63" s="462">
        <v>0</v>
      </c>
      <c r="Q63" s="462">
        <v>0</v>
      </c>
      <c r="R63" s="462">
        <v>0</v>
      </c>
      <c r="S63" s="462">
        <v>0</v>
      </c>
      <c r="T63" s="462">
        <v>0</v>
      </c>
      <c r="U63" s="462">
        <v>0</v>
      </c>
      <c r="V63" s="462">
        <v>0</v>
      </c>
      <c r="W63" s="462">
        <v>0</v>
      </c>
      <c r="X63" s="462">
        <v>0</v>
      </c>
      <c r="Y63" s="462">
        <v>0</v>
      </c>
      <c r="Z63" s="461">
        <v>0</v>
      </c>
      <c r="AA63" s="461">
        <v>0</v>
      </c>
      <c r="AB63" s="461">
        <v>0</v>
      </c>
      <c r="AC63" s="461">
        <v>0</v>
      </c>
      <c r="AD63" s="461">
        <v>0</v>
      </c>
      <c r="AE63" s="461">
        <v>0</v>
      </c>
      <c r="AF63" s="461">
        <v>0</v>
      </c>
      <c r="AG63" s="461">
        <v>0</v>
      </c>
      <c r="AH63" s="461">
        <v>0</v>
      </c>
      <c r="AI63" s="461">
        <v>0</v>
      </c>
      <c r="AJ63" s="461">
        <v>0</v>
      </c>
      <c r="AK63" s="461">
        <v>0</v>
      </c>
      <c r="AL63" s="461">
        <v>0</v>
      </c>
      <c r="AM63" s="461">
        <v>0</v>
      </c>
      <c r="AN63" s="461">
        <v>0</v>
      </c>
      <c r="AO63" s="461">
        <v>0</v>
      </c>
      <c r="AP63" s="461">
        <v>0</v>
      </c>
      <c r="AQ63" s="461">
        <v>0</v>
      </c>
      <c r="AR63" s="461">
        <v>0</v>
      </c>
      <c r="AS63" s="461">
        <v>0</v>
      </c>
      <c r="AT63" s="461">
        <v>0</v>
      </c>
      <c r="AU63" s="461">
        <v>0</v>
      </c>
    </row>
    <row r="64" spans="1:47" x14ac:dyDescent="0.25">
      <c r="A64" s="502"/>
      <c r="B64" s="441">
        <v>103</v>
      </c>
      <c r="C64" s="448" t="s">
        <v>224</v>
      </c>
      <c r="D64" s="445">
        <v>0</v>
      </c>
      <c r="E64" s="444">
        <v>0</v>
      </c>
      <c r="F64" s="444">
        <v>0</v>
      </c>
      <c r="G64" s="444">
        <v>0</v>
      </c>
      <c r="H64" s="444">
        <v>0</v>
      </c>
      <c r="I64" s="443">
        <v>0</v>
      </c>
      <c r="J64" s="461">
        <v>0</v>
      </c>
      <c r="K64" s="462">
        <v>0</v>
      </c>
      <c r="L64" s="462">
        <v>0</v>
      </c>
      <c r="M64" s="462">
        <v>0</v>
      </c>
      <c r="N64" s="462">
        <v>0</v>
      </c>
      <c r="O64" s="462">
        <v>0</v>
      </c>
      <c r="P64" s="462">
        <v>0</v>
      </c>
      <c r="Q64" s="462">
        <v>0</v>
      </c>
      <c r="R64" s="462">
        <v>0</v>
      </c>
      <c r="S64" s="462">
        <v>0</v>
      </c>
      <c r="T64" s="462">
        <v>0</v>
      </c>
      <c r="U64" s="462">
        <v>0</v>
      </c>
      <c r="V64" s="462">
        <v>0</v>
      </c>
      <c r="W64" s="462">
        <v>0</v>
      </c>
      <c r="X64" s="462">
        <v>0</v>
      </c>
      <c r="Y64" s="462">
        <v>0</v>
      </c>
      <c r="Z64" s="461">
        <v>0</v>
      </c>
      <c r="AA64" s="461">
        <v>0</v>
      </c>
      <c r="AB64" s="461">
        <v>0</v>
      </c>
      <c r="AC64" s="461">
        <v>0</v>
      </c>
      <c r="AD64" s="461">
        <v>0</v>
      </c>
      <c r="AE64" s="461">
        <v>0</v>
      </c>
      <c r="AF64" s="461">
        <v>0</v>
      </c>
      <c r="AG64" s="461">
        <v>0</v>
      </c>
      <c r="AH64" s="461">
        <v>0</v>
      </c>
      <c r="AI64" s="461">
        <v>0</v>
      </c>
      <c r="AJ64" s="461">
        <v>0</v>
      </c>
      <c r="AK64" s="461">
        <v>0</v>
      </c>
      <c r="AL64" s="461">
        <v>0</v>
      </c>
      <c r="AM64" s="461">
        <v>0</v>
      </c>
      <c r="AN64" s="461">
        <v>0</v>
      </c>
      <c r="AO64" s="461">
        <v>0</v>
      </c>
      <c r="AP64" s="461">
        <v>0</v>
      </c>
      <c r="AQ64" s="461">
        <v>0</v>
      </c>
      <c r="AR64" s="461">
        <v>0</v>
      </c>
      <c r="AS64" s="461">
        <v>0</v>
      </c>
      <c r="AT64" s="461">
        <v>0</v>
      </c>
      <c r="AU64" s="461">
        <v>0</v>
      </c>
    </row>
    <row r="65" spans="1:47" x14ac:dyDescent="0.25">
      <c r="A65" s="502"/>
      <c r="B65" s="441">
        <v>104</v>
      </c>
      <c r="C65" s="449" t="s">
        <v>225</v>
      </c>
      <c r="D65" s="445">
        <v>0</v>
      </c>
      <c r="E65" s="444">
        <v>0</v>
      </c>
      <c r="F65" s="444">
        <v>0</v>
      </c>
      <c r="G65" s="444">
        <v>0</v>
      </c>
      <c r="H65" s="444">
        <v>0</v>
      </c>
      <c r="I65" s="443">
        <v>0</v>
      </c>
      <c r="J65" s="460">
        <v>0</v>
      </c>
      <c r="K65" s="447">
        <v>0</v>
      </c>
      <c r="L65" s="463">
        <v>0</v>
      </c>
      <c r="M65" s="463">
        <v>0</v>
      </c>
      <c r="N65" s="463">
        <v>0</v>
      </c>
      <c r="O65" s="463">
        <v>0</v>
      </c>
      <c r="P65" s="463">
        <v>0</v>
      </c>
      <c r="Q65" s="463">
        <v>0</v>
      </c>
      <c r="R65" s="463">
        <v>0</v>
      </c>
      <c r="S65" s="463">
        <v>0</v>
      </c>
      <c r="T65" s="463">
        <v>0</v>
      </c>
      <c r="U65" s="463">
        <v>0</v>
      </c>
      <c r="V65" s="463">
        <v>0</v>
      </c>
      <c r="W65" s="463">
        <v>0</v>
      </c>
      <c r="X65" s="463">
        <v>0</v>
      </c>
      <c r="Y65" s="463">
        <v>0</v>
      </c>
      <c r="Z65" s="464">
        <v>0</v>
      </c>
      <c r="AA65" s="464">
        <v>0</v>
      </c>
      <c r="AB65" s="464">
        <v>0</v>
      </c>
      <c r="AC65" s="464">
        <v>0</v>
      </c>
      <c r="AD65" s="464">
        <v>0</v>
      </c>
      <c r="AE65" s="464">
        <v>0</v>
      </c>
      <c r="AF65" s="464">
        <v>0</v>
      </c>
      <c r="AG65" s="464">
        <v>0</v>
      </c>
      <c r="AH65" s="464">
        <v>0</v>
      </c>
      <c r="AI65" s="464">
        <v>0</v>
      </c>
      <c r="AJ65" s="464">
        <v>0</v>
      </c>
      <c r="AK65" s="464">
        <v>0</v>
      </c>
      <c r="AL65" s="464">
        <v>0</v>
      </c>
      <c r="AM65" s="464">
        <v>0</v>
      </c>
      <c r="AN65" s="464">
        <v>0</v>
      </c>
      <c r="AO65" s="464">
        <v>0</v>
      </c>
      <c r="AP65" s="464">
        <v>0</v>
      </c>
      <c r="AQ65" s="464">
        <v>0</v>
      </c>
      <c r="AR65" s="464">
        <v>0</v>
      </c>
      <c r="AS65" s="464">
        <v>0</v>
      </c>
      <c r="AT65" s="464">
        <v>0</v>
      </c>
      <c r="AU65" s="464">
        <v>0</v>
      </c>
    </row>
    <row r="66" spans="1:47" ht="25.5" x14ac:dyDescent="0.25">
      <c r="A66" s="502"/>
      <c r="B66" s="441">
        <v>107</v>
      </c>
      <c r="C66" s="449" t="s">
        <v>226</v>
      </c>
      <c r="D66" s="445">
        <v>0</v>
      </c>
      <c r="E66" s="444">
        <v>0</v>
      </c>
      <c r="F66" s="444">
        <v>0</v>
      </c>
      <c r="G66" s="444">
        <v>0</v>
      </c>
      <c r="H66" s="444">
        <v>0</v>
      </c>
      <c r="I66" s="443">
        <v>0</v>
      </c>
      <c r="J66" s="460">
        <v>0</v>
      </c>
      <c r="K66" s="447">
        <v>0</v>
      </c>
      <c r="L66" s="463">
        <v>0</v>
      </c>
      <c r="M66" s="463">
        <v>0</v>
      </c>
      <c r="N66" s="463">
        <v>0</v>
      </c>
      <c r="O66" s="463">
        <v>0</v>
      </c>
      <c r="P66" s="463">
        <v>0</v>
      </c>
      <c r="Q66" s="463">
        <v>0</v>
      </c>
      <c r="R66" s="463">
        <v>0</v>
      </c>
      <c r="S66" s="463">
        <v>0</v>
      </c>
      <c r="T66" s="463">
        <v>0</v>
      </c>
      <c r="U66" s="463">
        <v>0</v>
      </c>
      <c r="V66" s="463">
        <v>0</v>
      </c>
      <c r="W66" s="463">
        <v>0</v>
      </c>
      <c r="X66" s="463">
        <v>0</v>
      </c>
      <c r="Y66" s="463">
        <v>0</v>
      </c>
      <c r="Z66" s="464">
        <v>0</v>
      </c>
      <c r="AA66" s="464">
        <v>0</v>
      </c>
      <c r="AB66" s="464">
        <v>0</v>
      </c>
      <c r="AC66" s="464">
        <v>0</v>
      </c>
      <c r="AD66" s="464">
        <v>0</v>
      </c>
      <c r="AE66" s="464">
        <v>0</v>
      </c>
      <c r="AF66" s="464">
        <v>0</v>
      </c>
      <c r="AG66" s="464">
        <v>0</v>
      </c>
      <c r="AH66" s="464">
        <v>0</v>
      </c>
      <c r="AI66" s="464">
        <v>0</v>
      </c>
      <c r="AJ66" s="464">
        <v>0</v>
      </c>
      <c r="AK66" s="464">
        <v>0</v>
      </c>
      <c r="AL66" s="464">
        <v>0</v>
      </c>
      <c r="AM66" s="464">
        <v>0</v>
      </c>
      <c r="AN66" s="464">
        <v>0</v>
      </c>
      <c r="AO66" s="464">
        <v>0</v>
      </c>
      <c r="AP66" s="464">
        <v>0</v>
      </c>
      <c r="AQ66" s="464">
        <v>0</v>
      </c>
      <c r="AR66" s="464">
        <v>0</v>
      </c>
      <c r="AS66" s="464">
        <v>0</v>
      </c>
      <c r="AT66" s="464">
        <v>0</v>
      </c>
      <c r="AU66" s="464">
        <v>0</v>
      </c>
    </row>
    <row r="67" spans="1:47" ht="25.5" x14ac:dyDescent="0.25">
      <c r="A67" s="502"/>
      <c r="B67" s="441">
        <v>108</v>
      </c>
      <c r="C67" s="449" t="s">
        <v>227</v>
      </c>
      <c r="D67" s="445">
        <v>0</v>
      </c>
      <c r="E67" s="444">
        <v>0</v>
      </c>
      <c r="F67" s="444">
        <v>0</v>
      </c>
      <c r="G67" s="444">
        <v>0</v>
      </c>
      <c r="H67" s="444">
        <v>0</v>
      </c>
      <c r="I67" s="443">
        <v>0</v>
      </c>
      <c r="J67" s="460">
        <v>0</v>
      </c>
      <c r="K67" s="447">
        <v>0</v>
      </c>
      <c r="L67" s="463">
        <v>0</v>
      </c>
      <c r="M67" s="463">
        <v>0</v>
      </c>
      <c r="N67" s="463">
        <v>0</v>
      </c>
      <c r="O67" s="463">
        <v>0</v>
      </c>
      <c r="P67" s="463">
        <v>0</v>
      </c>
      <c r="Q67" s="463">
        <v>0</v>
      </c>
      <c r="R67" s="463">
        <v>0</v>
      </c>
      <c r="S67" s="463">
        <v>0</v>
      </c>
      <c r="T67" s="463">
        <v>0</v>
      </c>
      <c r="U67" s="463">
        <v>0</v>
      </c>
      <c r="V67" s="463">
        <v>0</v>
      </c>
      <c r="W67" s="463">
        <v>0</v>
      </c>
      <c r="X67" s="463">
        <v>0</v>
      </c>
      <c r="Y67" s="463">
        <v>0</v>
      </c>
      <c r="Z67" s="464">
        <v>0</v>
      </c>
      <c r="AA67" s="464">
        <v>0</v>
      </c>
      <c r="AB67" s="464">
        <v>0</v>
      </c>
      <c r="AC67" s="464">
        <v>0</v>
      </c>
      <c r="AD67" s="464">
        <v>0</v>
      </c>
      <c r="AE67" s="464">
        <v>0</v>
      </c>
      <c r="AF67" s="464">
        <v>0</v>
      </c>
      <c r="AG67" s="464">
        <v>0</v>
      </c>
      <c r="AH67" s="464">
        <v>0</v>
      </c>
      <c r="AI67" s="464">
        <v>0</v>
      </c>
      <c r="AJ67" s="464">
        <v>0</v>
      </c>
      <c r="AK67" s="464">
        <v>0</v>
      </c>
      <c r="AL67" s="464">
        <v>0</v>
      </c>
      <c r="AM67" s="464">
        <v>0</v>
      </c>
      <c r="AN67" s="464">
        <v>0</v>
      </c>
      <c r="AO67" s="464">
        <v>0</v>
      </c>
      <c r="AP67" s="464">
        <v>0</v>
      </c>
      <c r="AQ67" s="464">
        <v>0</v>
      </c>
      <c r="AR67" s="464">
        <v>0</v>
      </c>
      <c r="AS67" s="464">
        <v>0</v>
      </c>
      <c r="AT67" s="464">
        <v>0</v>
      </c>
      <c r="AU67" s="464">
        <v>0</v>
      </c>
    </row>
    <row r="68" spans="1:47" ht="25.5" x14ac:dyDescent="0.25">
      <c r="A68" s="502"/>
      <c r="B68" s="441">
        <v>147</v>
      </c>
      <c r="C68" s="449" t="s">
        <v>228</v>
      </c>
      <c r="D68" s="445">
        <v>0</v>
      </c>
      <c r="E68" s="444">
        <v>0</v>
      </c>
      <c r="F68" s="444">
        <v>0</v>
      </c>
      <c r="G68" s="444">
        <v>0</v>
      </c>
      <c r="H68" s="444">
        <v>0</v>
      </c>
      <c r="I68" s="443">
        <v>0</v>
      </c>
      <c r="J68" s="460">
        <v>0</v>
      </c>
      <c r="K68" s="447">
        <v>0</v>
      </c>
      <c r="L68" s="463">
        <v>0</v>
      </c>
      <c r="M68" s="463">
        <v>0</v>
      </c>
      <c r="N68" s="463">
        <v>0</v>
      </c>
      <c r="O68" s="463">
        <v>0</v>
      </c>
      <c r="P68" s="463">
        <v>0</v>
      </c>
      <c r="Q68" s="463">
        <v>0</v>
      </c>
      <c r="R68" s="463">
        <v>0</v>
      </c>
      <c r="S68" s="463">
        <v>0</v>
      </c>
      <c r="T68" s="463">
        <v>0</v>
      </c>
      <c r="U68" s="463">
        <v>0</v>
      </c>
      <c r="V68" s="463">
        <v>0</v>
      </c>
      <c r="W68" s="463">
        <v>0</v>
      </c>
      <c r="X68" s="463">
        <v>0</v>
      </c>
      <c r="Y68" s="463">
        <v>0</v>
      </c>
      <c r="Z68" s="464">
        <v>0</v>
      </c>
      <c r="AA68" s="464">
        <v>0</v>
      </c>
      <c r="AB68" s="464">
        <v>0</v>
      </c>
      <c r="AC68" s="464">
        <v>0</v>
      </c>
      <c r="AD68" s="464">
        <v>0</v>
      </c>
      <c r="AE68" s="464">
        <v>0</v>
      </c>
      <c r="AF68" s="464">
        <v>0</v>
      </c>
      <c r="AG68" s="464">
        <v>0</v>
      </c>
      <c r="AH68" s="464">
        <v>0</v>
      </c>
      <c r="AI68" s="464">
        <v>0</v>
      </c>
      <c r="AJ68" s="464">
        <v>0</v>
      </c>
      <c r="AK68" s="464">
        <v>0</v>
      </c>
      <c r="AL68" s="464">
        <v>0</v>
      </c>
      <c r="AM68" s="464">
        <v>0</v>
      </c>
      <c r="AN68" s="464">
        <v>0</v>
      </c>
      <c r="AO68" s="464">
        <v>0</v>
      </c>
      <c r="AP68" s="464">
        <v>0</v>
      </c>
      <c r="AQ68" s="464">
        <v>0</v>
      </c>
      <c r="AR68" s="464">
        <v>0</v>
      </c>
      <c r="AS68" s="464">
        <v>0</v>
      </c>
      <c r="AT68" s="464">
        <v>0</v>
      </c>
      <c r="AU68" s="464">
        <v>0</v>
      </c>
    </row>
    <row r="69" spans="1:47" ht="25.5" x14ac:dyDescent="0.25">
      <c r="A69" s="502"/>
      <c r="B69" s="441">
        <v>148</v>
      </c>
      <c r="C69" s="449" t="s">
        <v>229</v>
      </c>
      <c r="D69" s="445">
        <v>0</v>
      </c>
      <c r="E69" s="444">
        <v>0</v>
      </c>
      <c r="F69" s="444">
        <v>0</v>
      </c>
      <c r="G69" s="444">
        <v>0</v>
      </c>
      <c r="H69" s="444">
        <v>0</v>
      </c>
      <c r="I69" s="443">
        <v>0</v>
      </c>
      <c r="J69" s="460">
        <v>0</v>
      </c>
      <c r="K69" s="447">
        <v>0</v>
      </c>
      <c r="L69" s="463">
        <v>0</v>
      </c>
      <c r="M69" s="463">
        <v>0</v>
      </c>
      <c r="N69" s="463">
        <v>0</v>
      </c>
      <c r="O69" s="463">
        <v>0</v>
      </c>
      <c r="P69" s="463">
        <v>0</v>
      </c>
      <c r="Q69" s="463">
        <v>0</v>
      </c>
      <c r="R69" s="463">
        <v>0</v>
      </c>
      <c r="S69" s="463">
        <v>0</v>
      </c>
      <c r="T69" s="463">
        <v>0</v>
      </c>
      <c r="U69" s="463">
        <v>0</v>
      </c>
      <c r="V69" s="463">
        <v>0</v>
      </c>
      <c r="W69" s="463">
        <v>0</v>
      </c>
      <c r="X69" s="463">
        <v>0</v>
      </c>
      <c r="Y69" s="463">
        <v>0</v>
      </c>
      <c r="Z69" s="464">
        <v>0</v>
      </c>
      <c r="AA69" s="464">
        <v>0</v>
      </c>
      <c r="AB69" s="464">
        <v>0</v>
      </c>
      <c r="AC69" s="464">
        <v>0</v>
      </c>
      <c r="AD69" s="464">
        <v>0</v>
      </c>
      <c r="AE69" s="464">
        <v>0</v>
      </c>
      <c r="AF69" s="464">
        <v>0</v>
      </c>
      <c r="AG69" s="464">
        <v>0</v>
      </c>
      <c r="AH69" s="464">
        <v>0</v>
      </c>
      <c r="AI69" s="464">
        <v>0</v>
      </c>
      <c r="AJ69" s="464">
        <v>0</v>
      </c>
      <c r="AK69" s="464">
        <v>0</v>
      </c>
      <c r="AL69" s="464">
        <v>0</v>
      </c>
      <c r="AM69" s="464">
        <v>0</v>
      </c>
      <c r="AN69" s="464">
        <v>0</v>
      </c>
      <c r="AO69" s="464">
        <v>0</v>
      </c>
      <c r="AP69" s="464">
        <v>0</v>
      </c>
      <c r="AQ69" s="464">
        <v>0</v>
      </c>
      <c r="AR69" s="464">
        <v>0</v>
      </c>
      <c r="AS69" s="464">
        <v>0</v>
      </c>
      <c r="AT69" s="464">
        <v>0</v>
      </c>
      <c r="AU69" s="464">
        <v>0</v>
      </c>
    </row>
    <row r="70" spans="1:47" ht="25.5" x14ac:dyDescent="0.25">
      <c r="A70" s="502"/>
      <c r="B70" s="441">
        <v>149</v>
      </c>
      <c r="C70" s="449" t="s">
        <v>230</v>
      </c>
      <c r="D70" s="445">
        <v>0</v>
      </c>
      <c r="E70" s="444">
        <v>0</v>
      </c>
      <c r="F70" s="444">
        <v>0</v>
      </c>
      <c r="G70" s="444">
        <v>0</v>
      </c>
      <c r="H70" s="444">
        <v>0</v>
      </c>
      <c r="I70" s="443">
        <v>0</v>
      </c>
      <c r="J70" s="460">
        <v>0</v>
      </c>
      <c r="K70" s="447">
        <v>0</v>
      </c>
      <c r="L70" s="463">
        <v>0</v>
      </c>
      <c r="M70" s="463">
        <v>0</v>
      </c>
      <c r="N70" s="463">
        <v>0</v>
      </c>
      <c r="O70" s="463">
        <v>0</v>
      </c>
      <c r="P70" s="463">
        <v>0</v>
      </c>
      <c r="Q70" s="463">
        <v>0</v>
      </c>
      <c r="R70" s="463">
        <v>0</v>
      </c>
      <c r="S70" s="463">
        <v>0</v>
      </c>
      <c r="T70" s="463">
        <v>0</v>
      </c>
      <c r="U70" s="463">
        <v>0</v>
      </c>
      <c r="V70" s="463">
        <v>0</v>
      </c>
      <c r="W70" s="463">
        <v>0</v>
      </c>
      <c r="X70" s="463">
        <v>0</v>
      </c>
      <c r="Y70" s="463">
        <v>0</v>
      </c>
      <c r="Z70" s="464">
        <v>0</v>
      </c>
      <c r="AA70" s="464">
        <v>0</v>
      </c>
      <c r="AB70" s="464">
        <v>0</v>
      </c>
      <c r="AC70" s="464">
        <v>0</v>
      </c>
      <c r="AD70" s="464">
        <v>0</v>
      </c>
      <c r="AE70" s="464">
        <v>0</v>
      </c>
      <c r="AF70" s="464">
        <v>0</v>
      </c>
      <c r="AG70" s="464">
        <v>0</v>
      </c>
      <c r="AH70" s="464">
        <v>0</v>
      </c>
      <c r="AI70" s="464">
        <v>0</v>
      </c>
      <c r="AJ70" s="464">
        <v>0</v>
      </c>
      <c r="AK70" s="464">
        <v>0</v>
      </c>
      <c r="AL70" s="464">
        <v>0</v>
      </c>
      <c r="AM70" s="464">
        <v>0</v>
      </c>
      <c r="AN70" s="464">
        <v>0</v>
      </c>
      <c r="AO70" s="464">
        <v>0</v>
      </c>
      <c r="AP70" s="464">
        <v>0</v>
      </c>
      <c r="AQ70" s="464">
        <v>0</v>
      </c>
      <c r="AR70" s="464">
        <v>0</v>
      </c>
      <c r="AS70" s="464">
        <v>0</v>
      </c>
      <c r="AT70" s="464">
        <v>0</v>
      </c>
      <c r="AU70" s="464">
        <v>0</v>
      </c>
    </row>
    <row r="71" spans="1:47" ht="25.5" x14ac:dyDescent="0.25">
      <c r="A71" s="502"/>
      <c r="B71" s="441">
        <v>150</v>
      </c>
      <c r="C71" s="449" t="s">
        <v>231</v>
      </c>
      <c r="D71" s="445">
        <v>0</v>
      </c>
      <c r="E71" s="444">
        <v>0</v>
      </c>
      <c r="F71" s="444">
        <v>0</v>
      </c>
      <c r="G71" s="444">
        <v>0</v>
      </c>
      <c r="H71" s="444">
        <v>0</v>
      </c>
      <c r="I71" s="443">
        <v>0</v>
      </c>
      <c r="J71" s="460">
        <v>0</v>
      </c>
      <c r="K71" s="447">
        <v>0</v>
      </c>
      <c r="L71" s="463">
        <v>0</v>
      </c>
      <c r="M71" s="463">
        <v>0</v>
      </c>
      <c r="N71" s="463">
        <v>0</v>
      </c>
      <c r="O71" s="463">
        <v>0</v>
      </c>
      <c r="P71" s="463">
        <v>0</v>
      </c>
      <c r="Q71" s="463">
        <v>0</v>
      </c>
      <c r="R71" s="463">
        <v>0</v>
      </c>
      <c r="S71" s="463">
        <v>0</v>
      </c>
      <c r="T71" s="463">
        <v>0</v>
      </c>
      <c r="U71" s="463">
        <v>0</v>
      </c>
      <c r="V71" s="463">
        <v>0</v>
      </c>
      <c r="W71" s="463">
        <v>0</v>
      </c>
      <c r="X71" s="463">
        <v>0</v>
      </c>
      <c r="Y71" s="463">
        <v>0</v>
      </c>
      <c r="Z71" s="464">
        <v>0</v>
      </c>
      <c r="AA71" s="464">
        <v>0</v>
      </c>
      <c r="AB71" s="464">
        <v>0</v>
      </c>
      <c r="AC71" s="464">
        <v>0</v>
      </c>
      <c r="AD71" s="464">
        <v>0</v>
      </c>
      <c r="AE71" s="464">
        <v>0</v>
      </c>
      <c r="AF71" s="464">
        <v>0</v>
      </c>
      <c r="AG71" s="464">
        <v>0</v>
      </c>
      <c r="AH71" s="464">
        <v>0</v>
      </c>
      <c r="AI71" s="464">
        <v>0</v>
      </c>
      <c r="AJ71" s="464">
        <v>0</v>
      </c>
      <c r="AK71" s="464">
        <v>0</v>
      </c>
      <c r="AL71" s="464">
        <v>0</v>
      </c>
      <c r="AM71" s="464">
        <v>0</v>
      </c>
      <c r="AN71" s="464">
        <v>0</v>
      </c>
      <c r="AO71" s="464">
        <v>0</v>
      </c>
      <c r="AP71" s="464">
        <v>0</v>
      </c>
      <c r="AQ71" s="464">
        <v>0</v>
      </c>
      <c r="AR71" s="464">
        <v>0</v>
      </c>
      <c r="AS71" s="464">
        <v>0</v>
      </c>
      <c r="AT71" s="464">
        <v>0</v>
      </c>
      <c r="AU71" s="464">
        <v>0</v>
      </c>
    </row>
    <row r="72" spans="1:47" x14ac:dyDescent="0.25">
      <c r="A72" s="502"/>
      <c r="B72" s="441">
        <v>171</v>
      </c>
      <c r="C72" s="448" t="s">
        <v>513</v>
      </c>
      <c r="D72" s="445">
        <v>0</v>
      </c>
      <c r="E72" s="444">
        <v>0</v>
      </c>
      <c r="F72" s="444">
        <v>0</v>
      </c>
      <c r="G72" s="444">
        <v>0</v>
      </c>
      <c r="H72" s="444">
        <v>0</v>
      </c>
      <c r="I72" s="443">
        <v>0</v>
      </c>
      <c r="J72" s="460">
        <v>0</v>
      </c>
      <c r="K72" s="447">
        <v>0</v>
      </c>
      <c r="L72" s="463">
        <v>0</v>
      </c>
      <c r="M72" s="463">
        <v>0</v>
      </c>
      <c r="N72" s="463">
        <v>0</v>
      </c>
      <c r="O72" s="463">
        <v>0</v>
      </c>
      <c r="P72" s="463">
        <v>0</v>
      </c>
      <c r="Q72" s="463">
        <v>0</v>
      </c>
      <c r="R72" s="463">
        <v>0</v>
      </c>
      <c r="S72" s="463">
        <v>0</v>
      </c>
      <c r="T72" s="463">
        <v>0</v>
      </c>
      <c r="U72" s="463">
        <v>0</v>
      </c>
      <c r="V72" s="463">
        <v>0</v>
      </c>
      <c r="W72" s="463">
        <v>0</v>
      </c>
      <c r="X72" s="463">
        <v>0</v>
      </c>
      <c r="Y72" s="463">
        <v>0</v>
      </c>
      <c r="Z72" s="464">
        <v>0</v>
      </c>
      <c r="AA72" s="464">
        <v>0</v>
      </c>
      <c r="AB72" s="464">
        <v>0</v>
      </c>
      <c r="AC72" s="464">
        <v>0</v>
      </c>
      <c r="AD72" s="464">
        <v>0</v>
      </c>
      <c r="AE72" s="464">
        <v>0</v>
      </c>
      <c r="AF72" s="464">
        <v>0</v>
      </c>
      <c r="AG72" s="464">
        <v>0</v>
      </c>
      <c r="AH72" s="464">
        <v>0</v>
      </c>
      <c r="AI72" s="464">
        <v>0</v>
      </c>
      <c r="AJ72" s="464">
        <v>0</v>
      </c>
      <c r="AK72" s="464">
        <v>0</v>
      </c>
      <c r="AL72" s="464">
        <v>0</v>
      </c>
      <c r="AM72" s="464">
        <v>0</v>
      </c>
      <c r="AN72" s="464">
        <v>0</v>
      </c>
      <c r="AO72" s="464">
        <v>0</v>
      </c>
      <c r="AP72" s="464">
        <v>0</v>
      </c>
      <c r="AQ72" s="464">
        <v>0</v>
      </c>
      <c r="AR72" s="464">
        <v>0</v>
      </c>
      <c r="AS72" s="464">
        <v>0</v>
      </c>
      <c r="AT72" s="464">
        <v>0</v>
      </c>
      <c r="AU72" s="464">
        <v>0</v>
      </c>
    </row>
    <row r="73" spans="1:47" ht="30" x14ac:dyDescent="0.25">
      <c r="A73" s="502"/>
      <c r="B73" s="441">
        <v>191</v>
      </c>
      <c r="C73" s="448" t="s">
        <v>232</v>
      </c>
      <c r="D73" s="445">
        <v>0</v>
      </c>
      <c r="E73" s="444">
        <v>0</v>
      </c>
      <c r="F73" s="444">
        <v>0</v>
      </c>
      <c r="G73" s="444">
        <v>0</v>
      </c>
      <c r="H73" s="444">
        <v>0</v>
      </c>
      <c r="I73" s="443">
        <v>0</v>
      </c>
      <c r="J73" s="460">
        <v>0</v>
      </c>
      <c r="K73" s="447">
        <v>0</v>
      </c>
      <c r="L73" s="463">
        <v>0</v>
      </c>
      <c r="M73" s="463">
        <v>0</v>
      </c>
      <c r="N73" s="463">
        <v>0</v>
      </c>
      <c r="O73" s="463">
        <v>0</v>
      </c>
      <c r="P73" s="463">
        <v>0</v>
      </c>
      <c r="Q73" s="463">
        <v>0</v>
      </c>
      <c r="R73" s="463">
        <v>0</v>
      </c>
      <c r="S73" s="463">
        <v>0</v>
      </c>
      <c r="T73" s="463">
        <v>0</v>
      </c>
      <c r="U73" s="463">
        <v>0</v>
      </c>
      <c r="V73" s="463">
        <v>0</v>
      </c>
      <c r="W73" s="463">
        <v>0</v>
      </c>
      <c r="X73" s="463">
        <v>0</v>
      </c>
      <c r="Y73" s="463">
        <v>0</v>
      </c>
      <c r="Z73" s="464">
        <v>0</v>
      </c>
      <c r="AA73" s="464">
        <v>0</v>
      </c>
      <c r="AB73" s="464">
        <v>0</v>
      </c>
      <c r="AC73" s="464">
        <v>0</v>
      </c>
      <c r="AD73" s="464">
        <v>0</v>
      </c>
      <c r="AE73" s="464">
        <v>0</v>
      </c>
      <c r="AF73" s="464">
        <v>0</v>
      </c>
      <c r="AG73" s="464">
        <v>0</v>
      </c>
      <c r="AH73" s="464">
        <v>0</v>
      </c>
      <c r="AI73" s="464">
        <v>0</v>
      </c>
      <c r="AJ73" s="464">
        <v>0</v>
      </c>
      <c r="AK73" s="464">
        <v>0</v>
      </c>
      <c r="AL73" s="464">
        <v>0</v>
      </c>
      <c r="AM73" s="464">
        <v>0</v>
      </c>
      <c r="AN73" s="464">
        <v>0</v>
      </c>
      <c r="AO73" s="464">
        <v>0</v>
      </c>
      <c r="AP73" s="464">
        <v>0</v>
      </c>
      <c r="AQ73" s="464">
        <v>0</v>
      </c>
      <c r="AR73" s="464">
        <v>0</v>
      </c>
      <c r="AS73" s="464">
        <v>0</v>
      </c>
      <c r="AT73" s="464">
        <v>0</v>
      </c>
      <c r="AU73" s="464">
        <v>0</v>
      </c>
    </row>
    <row r="74" spans="1:47" ht="30" x14ac:dyDescent="0.25">
      <c r="A74" s="502"/>
      <c r="B74" s="441">
        <v>192</v>
      </c>
      <c r="C74" s="448" t="s">
        <v>233</v>
      </c>
      <c r="D74" s="445">
        <v>0</v>
      </c>
      <c r="E74" s="444">
        <v>0</v>
      </c>
      <c r="F74" s="444">
        <v>0</v>
      </c>
      <c r="G74" s="444">
        <v>0</v>
      </c>
      <c r="H74" s="444">
        <v>0</v>
      </c>
      <c r="I74" s="443">
        <v>0</v>
      </c>
      <c r="J74" s="460">
        <v>0</v>
      </c>
      <c r="K74" s="447">
        <v>0</v>
      </c>
      <c r="L74" s="463">
        <v>0</v>
      </c>
      <c r="M74" s="463">
        <v>0</v>
      </c>
      <c r="N74" s="463">
        <v>0</v>
      </c>
      <c r="O74" s="463">
        <v>0</v>
      </c>
      <c r="P74" s="463">
        <v>0</v>
      </c>
      <c r="Q74" s="463">
        <v>0</v>
      </c>
      <c r="R74" s="463">
        <v>0</v>
      </c>
      <c r="S74" s="463">
        <v>0</v>
      </c>
      <c r="T74" s="463">
        <v>0</v>
      </c>
      <c r="U74" s="463">
        <v>0</v>
      </c>
      <c r="V74" s="463">
        <v>0</v>
      </c>
      <c r="W74" s="463">
        <v>0</v>
      </c>
      <c r="X74" s="463">
        <v>0</v>
      </c>
      <c r="Y74" s="463">
        <v>0</v>
      </c>
      <c r="Z74" s="464">
        <v>0</v>
      </c>
      <c r="AA74" s="464">
        <v>0</v>
      </c>
      <c r="AB74" s="464">
        <v>0</v>
      </c>
      <c r="AC74" s="464">
        <v>0</v>
      </c>
      <c r="AD74" s="464">
        <v>0</v>
      </c>
      <c r="AE74" s="464">
        <v>0</v>
      </c>
      <c r="AF74" s="464">
        <v>0</v>
      </c>
      <c r="AG74" s="464">
        <v>0</v>
      </c>
      <c r="AH74" s="464">
        <v>0</v>
      </c>
      <c r="AI74" s="464">
        <v>0</v>
      </c>
      <c r="AJ74" s="464">
        <v>0</v>
      </c>
      <c r="AK74" s="464">
        <v>0</v>
      </c>
      <c r="AL74" s="464">
        <v>0</v>
      </c>
      <c r="AM74" s="464">
        <v>0</v>
      </c>
      <c r="AN74" s="464">
        <v>0</v>
      </c>
      <c r="AO74" s="464">
        <v>0</v>
      </c>
      <c r="AP74" s="464">
        <v>0</v>
      </c>
      <c r="AQ74" s="464">
        <v>0</v>
      </c>
      <c r="AR74" s="464">
        <v>0</v>
      </c>
      <c r="AS74" s="464">
        <v>0</v>
      </c>
      <c r="AT74" s="464">
        <v>0</v>
      </c>
      <c r="AU74" s="464">
        <v>0</v>
      </c>
    </row>
    <row r="75" spans="1:47" ht="30" x14ac:dyDescent="0.25">
      <c r="A75" s="502">
        <v>193</v>
      </c>
      <c r="B75" s="441">
        <v>193</v>
      </c>
      <c r="C75" s="450" t="s">
        <v>234</v>
      </c>
      <c r="D75" s="445">
        <v>185330</v>
      </c>
      <c r="E75" s="444">
        <v>0</v>
      </c>
      <c r="F75" s="444">
        <v>0</v>
      </c>
      <c r="G75" s="444">
        <v>4686921</v>
      </c>
      <c r="H75" s="444">
        <v>0</v>
      </c>
      <c r="I75" s="443">
        <v>0</v>
      </c>
      <c r="J75" s="460">
        <v>0</v>
      </c>
      <c r="K75" s="447">
        <v>0</v>
      </c>
      <c r="L75" s="463">
        <v>1936963</v>
      </c>
      <c r="M75" s="463">
        <v>3088134</v>
      </c>
      <c r="N75" s="463">
        <v>184693</v>
      </c>
      <c r="O75" s="463">
        <v>0</v>
      </c>
      <c r="P75" s="463">
        <v>0</v>
      </c>
      <c r="Q75" s="463">
        <v>0</v>
      </c>
      <c r="R75" s="463">
        <v>0</v>
      </c>
      <c r="S75" s="463">
        <v>0</v>
      </c>
      <c r="T75" s="463">
        <v>0</v>
      </c>
      <c r="U75" s="463">
        <v>0</v>
      </c>
      <c r="V75" s="463">
        <v>318316</v>
      </c>
      <c r="W75" s="463">
        <v>0</v>
      </c>
      <c r="X75" s="463">
        <v>19049</v>
      </c>
      <c r="Y75" s="463">
        <v>0</v>
      </c>
      <c r="Z75" s="464">
        <v>0</v>
      </c>
      <c r="AA75" s="464">
        <v>0</v>
      </c>
      <c r="AB75" s="464">
        <v>2289646</v>
      </c>
      <c r="AC75" s="464">
        <v>0</v>
      </c>
      <c r="AD75" s="464">
        <v>0</v>
      </c>
      <c r="AE75" s="464">
        <v>0</v>
      </c>
      <c r="AF75" s="464">
        <v>0</v>
      </c>
      <c r="AG75" s="464">
        <v>3238449</v>
      </c>
      <c r="AH75" s="464">
        <v>0</v>
      </c>
      <c r="AI75" s="464">
        <v>0</v>
      </c>
      <c r="AJ75" s="464">
        <v>0</v>
      </c>
      <c r="AK75" s="464">
        <v>0</v>
      </c>
      <c r="AL75" s="464">
        <v>3715112</v>
      </c>
      <c r="AM75" s="464">
        <v>0</v>
      </c>
      <c r="AN75" s="464">
        <v>0</v>
      </c>
      <c r="AO75" s="464">
        <v>0</v>
      </c>
      <c r="AP75" s="464">
        <v>0</v>
      </c>
      <c r="AQ75" s="464">
        <v>0</v>
      </c>
      <c r="AR75" s="464">
        <v>0</v>
      </c>
      <c r="AS75" s="464">
        <v>244431</v>
      </c>
      <c r="AT75" s="464">
        <v>366291</v>
      </c>
      <c r="AU75" s="464">
        <v>0</v>
      </c>
    </row>
    <row r="76" spans="1:47" ht="25.5" x14ac:dyDescent="0.25">
      <c r="A76" s="502"/>
      <c r="B76" s="441">
        <v>194</v>
      </c>
      <c r="C76" s="449" t="s">
        <v>235</v>
      </c>
      <c r="D76" s="445">
        <v>0</v>
      </c>
      <c r="E76" s="444">
        <v>0</v>
      </c>
      <c r="F76" s="444">
        <v>0</v>
      </c>
      <c r="G76" s="444">
        <v>0</v>
      </c>
      <c r="H76" s="444">
        <v>0</v>
      </c>
      <c r="I76" s="443">
        <v>0</v>
      </c>
      <c r="J76" s="460">
        <v>0</v>
      </c>
      <c r="K76" s="447">
        <v>0</v>
      </c>
      <c r="L76" s="463">
        <v>0</v>
      </c>
      <c r="M76" s="463">
        <v>0</v>
      </c>
      <c r="N76" s="463">
        <v>0</v>
      </c>
      <c r="O76" s="463">
        <v>0</v>
      </c>
      <c r="P76" s="463">
        <v>0</v>
      </c>
      <c r="Q76" s="463">
        <v>0</v>
      </c>
      <c r="R76" s="463">
        <v>0</v>
      </c>
      <c r="S76" s="463">
        <v>0</v>
      </c>
      <c r="T76" s="463">
        <v>0</v>
      </c>
      <c r="U76" s="463">
        <v>0</v>
      </c>
      <c r="V76" s="463">
        <v>0</v>
      </c>
      <c r="W76" s="463">
        <v>0</v>
      </c>
      <c r="X76" s="463">
        <v>0</v>
      </c>
      <c r="Y76" s="463">
        <v>0</v>
      </c>
      <c r="Z76" s="464">
        <v>0</v>
      </c>
      <c r="AA76" s="464">
        <v>0</v>
      </c>
      <c r="AB76" s="464">
        <v>0</v>
      </c>
      <c r="AC76" s="464">
        <v>0</v>
      </c>
      <c r="AD76" s="464">
        <v>0</v>
      </c>
      <c r="AE76" s="464">
        <v>0</v>
      </c>
      <c r="AF76" s="464">
        <v>0</v>
      </c>
      <c r="AG76" s="464">
        <v>0</v>
      </c>
      <c r="AH76" s="464">
        <v>0</v>
      </c>
      <c r="AI76" s="464">
        <v>0</v>
      </c>
      <c r="AJ76" s="464">
        <v>0</v>
      </c>
      <c r="AK76" s="464">
        <v>0</v>
      </c>
      <c r="AL76" s="464">
        <v>0</v>
      </c>
      <c r="AM76" s="464">
        <v>0</v>
      </c>
      <c r="AN76" s="464">
        <v>0</v>
      </c>
      <c r="AO76" s="464">
        <v>0</v>
      </c>
      <c r="AP76" s="464">
        <v>0</v>
      </c>
      <c r="AQ76" s="464">
        <v>0</v>
      </c>
      <c r="AR76" s="464">
        <v>0</v>
      </c>
      <c r="AS76" s="464">
        <v>0</v>
      </c>
      <c r="AT76" s="464">
        <v>0</v>
      </c>
      <c r="AU76" s="464">
        <v>0</v>
      </c>
    </row>
    <row r="77" spans="1:47" ht="30" x14ac:dyDescent="0.25">
      <c r="A77" s="502"/>
      <c r="B77" s="441">
        <v>231</v>
      </c>
      <c r="C77" s="448" t="s">
        <v>236</v>
      </c>
      <c r="D77" s="445">
        <v>0</v>
      </c>
      <c r="E77" s="444">
        <v>0</v>
      </c>
      <c r="F77" s="444">
        <v>0</v>
      </c>
      <c r="G77" s="444">
        <v>0</v>
      </c>
      <c r="H77" s="444">
        <v>0</v>
      </c>
      <c r="I77" s="443">
        <v>0</v>
      </c>
      <c r="J77" s="460">
        <v>0</v>
      </c>
      <c r="K77" s="447">
        <v>0</v>
      </c>
      <c r="L77" s="463">
        <v>0</v>
      </c>
      <c r="M77" s="463">
        <v>0</v>
      </c>
      <c r="N77" s="463">
        <v>0</v>
      </c>
      <c r="O77" s="463">
        <v>0</v>
      </c>
      <c r="P77" s="463">
        <v>0</v>
      </c>
      <c r="Q77" s="463">
        <v>0</v>
      </c>
      <c r="R77" s="463">
        <v>0</v>
      </c>
      <c r="S77" s="463">
        <v>0</v>
      </c>
      <c r="T77" s="463">
        <v>0</v>
      </c>
      <c r="U77" s="463">
        <v>0</v>
      </c>
      <c r="V77" s="463">
        <v>0</v>
      </c>
      <c r="W77" s="463">
        <v>0</v>
      </c>
      <c r="X77" s="463">
        <v>0</v>
      </c>
      <c r="Y77" s="463">
        <v>0</v>
      </c>
      <c r="Z77" s="464">
        <v>0</v>
      </c>
      <c r="AA77" s="464">
        <v>0</v>
      </c>
      <c r="AB77" s="464">
        <v>0</v>
      </c>
      <c r="AC77" s="464">
        <v>0</v>
      </c>
      <c r="AD77" s="464">
        <v>0</v>
      </c>
      <c r="AE77" s="464">
        <v>0</v>
      </c>
      <c r="AF77" s="464">
        <v>0</v>
      </c>
      <c r="AG77" s="464">
        <v>0</v>
      </c>
      <c r="AH77" s="464">
        <v>0</v>
      </c>
      <c r="AI77" s="464">
        <v>0</v>
      </c>
      <c r="AJ77" s="464">
        <v>0</v>
      </c>
      <c r="AK77" s="464">
        <v>0</v>
      </c>
      <c r="AL77" s="464">
        <v>0</v>
      </c>
      <c r="AM77" s="464">
        <v>0</v>
      </c>
      <c r="AN77" s="464">
        <v>0</v>
      </c>
      <c r="AO77" s="464">
        <v>0</v>
      </c>
      <c r="AP77" s="464">
        <v>0</v>
      </c>
      <c r="AQ77" s="464">
        <v>0</v>
      </c>
      <c r="AR77" s="464">
        <v>0</v>
      </c>
      <c r="AS77" s="464">
        <v>0</v>
      </c>
      <c r="AT77" s="464">
        <v>0</v>
      </c>
      <c r="AU77" s="464">
        <v>0</v>
      </c>
    </row>
    <row r="78" spans="1:47" ht="45" x14ac:dyDescent="0.25">
      <c r="A78" s="502"/>
      <c r="B78" s="441">
        <v>251</v>
      </c>
      <c r="C78" s="448" t="s">
        <v>237</v>
      </c>
      <c r="D78" s="445">
        <v>0</v>
      </c>
      <c r="E78" s="444">
        <v>0</v>
      </c>
      <c r="F78" s="444">
        <v>0</v>
      </c>
      <c r="G78" s="444">
        <v>0</v>
      </c>
      <c r="H78" s="444">
        <v>0</v>
      </c>
      <c r="I78" s="443">
        <v>0</v>
      </c>
      <c r="J78" s="460">
        <v>0</v>
      </c>
      <c r="K78" s="447">
        <v>0</v>
      </c>
      <c r="L78" s="463">
        <v>0</v>
      </c>
      <c r="M78" s="463">
        <v>0</v>
      </c>
      <c r="N78" s="463">
        <v>0</v>
      </c>
      <c r="O78" s="463">
        <v>0</v>
      </c>
      <c r="P78" s="463">
        <v>0</v>
      </c>
      <c r="Q78" s="463">
        <v>0</v>
      </c>
      <c r="R78" s="463">
        <v>0</v>
      </c>
      <c r="S78" s="463">
        <v>0</v>
      </c>
      <c r="T78" s="463">
        <v>0</v>
      </c>
      <c r="U78" s="463">
        <v>0</v>
      </c>
      <c r="V78" s="463">
        <v>0</v>
      </c>
      <c r="W78" s="463">
        <v>0</v>
      </c>
      <c r="X78" s="463">
        <v>0</v>
      </c>
      <c r="Y78" s="463">
        <v>0</v>
      </c>
      <c r="Z78" s="464">
        <v>0</v>
      </c>
      <c r="AA78" s="464">
        <v>0</v>
      </c>
      <c r="AB78" s="464">
        <v>0</v>
      </c>
      <c r="AC78" s="464">
        <v>0</v>
      </c>
      <c r="AD78" s="464">
        <v>0</v>
      </c>
      <c r="AE78" s="464">
        <v>0</v>
      </c>
      <c r="AF78" s="464">
        <v>0</v>
      </c>
      <c r="AG78" s="464">
        <v>0</v>
      </c>
      <c r="AH78" s="464">
        <v>0</v>
      </c>
      <c r="AI78" s="464">
        <v>0</v>
      </c>
      <c r="AJ78" s="464">
        <v>0</v>
      </c>
      <c r="AK78" s="464">
        <v>0</v>
      </c>
      <c r="AL78" s="464">
        <v>0</v>
      </c>
      <c r="AM78" s="464">
        <v>0</v>
      </c>
      <c r="AN78" s="464">
        <v>0</v>
      </c>
      <c r="AO78" s="464">
        <v>0</v>
      </c>
      <c r="AP78" s="464">
        <v>0</v>
      </c>
      <c r="AQ78" s="464">
        <v>0</v>
      </c>
      <c r="AR78" s="464">
        <v>0</v>
      </c>
      <c r="AS78" s="464">
        <v>0</v>
      </c>
      <c r="AT78" s="464">
        <v>0</v>
      </c>
      <c r="AU78" s="464">
        <v>0</v>
      </c>
    </row>
    <row r="79" spans="1:47" ht="30" x14ac:dyDescent="0.25">
      <c r="A79" s="502">
        <v>252</v>
      </c>
      <c r="B79" s="441">
        <v>252</v>
      </c>
      <c r="C79" s="448" t="s">
        <v>62</v>
      </c>
      <c r="D79" s="445">
        <v>0</v>
      </c>
      <c r="E79" s="444">
        <v>0</v>
      </c>
      <c r="F79" s="444">
        <v>1771</v>
      </c>
      <c r="G79" s="444">
        <v>0</v>
      </c>
      <c r="H79" s="444">
        <v>0</v>
      </c>
      <c r="I79" s="443">
        <v>696897</v>
      </c>
      <c r="J79" s="460">
        <v>370525</v>
      </c>
      <c r="K79" s="447">
        <v>0</v>
      </c>
      <c r="L79" s="463">
        <v>0</v>
      </c>
      <c r="M79" s="463">
        <v>0</v>
      </c>
      <c r="N79" s="463">
        <v>0</v>
      </c>
      <c r="O79" s="463">
        <v>0</v>
      </c>
      <c r="P79" s="463">
        <v>0</v>
      </c>
      <c r="Q79" s="463">
        <v>0</v>
      </c>
      <c r="R79" s="463">
        <v>0</v>
      </c>
      <c r="S79" s="463">
        <v>33705</v>
      </c>
      <c r="T79" s="463">
        <v>0</v>
      </c>
      <c r="U79" s="463">
        <v>0</v>
      </c>
      <c r="V79" s="463">
        <v>0</v>
      </c>
      <c r="W79" s="463">
        <v>657</v>
      </c>
      <c r="X79" s="463">
        <v>0</v>
      </c>
      <c r="Y79" s="463">
        <v>14420</v>
      </c>
      <c r="Z79" s="464">
        <v>1511798</v>
      </c>
      <c r="AA79" s="464">
        <v>0</v>
      </c>
      <c r="AB79" s="464">
        <v>0</v>
      </c>
      <c r="AC79" s="464">
        <v>25137</v>
      </c>
      <c r="AD79" s="464">
        <v>0</v>
      </c>
      <c r="AE79" s="464">
        <v>62619</v>
      </c>
      <c r="AF79" s="464">
        <v>9130676</v>
      </c>
      <c r="AG79" s="464">
        <v>0</v>
      </c>
      <c r="AH79" s="464">
        <v>0</v>
      </c>
      <c r="AI79" s="464">
        <v>0</v>
      </c>
      <c r="AJ79" s="464">
        <v>25617029</v>
      </c>
      <c r="AK79" s="464">
        <v>0</v>
      </c>
      <c r="AL79" s="464">
        <v>157716647</v>
      </c>
      <c r="AM79" s="464">
        <v>1279128</v>
      </c>
      <c r="AN79" s="464">
        <v>667767</v>
      </c>
      <c r="AO79" s="464">
        <v>71467</v>
      </c>
      <c r="AP79" s="464">
        <v>4004</v>
      </c>
      <c r="AQ79" s="464">
        <v>123613</v>
      </c>
      <c r="AR79" s="464">
        <v>1215454</v>
      </c>
      <c r="AS79" s="464">
        <v>0</v>
      </c>
      <c r="AT79" s="464">
        <v>0</v>
      </c>
      <c r="AU79" s="464">
        <v>0</v>
      </c>
    </row>
    <row r="80" spans="1:47" x14ac:dyDescent="0.25">
      <c r="A80" s="502">
        <v>253</v>
      </c>
      <c r="B80" s="441">
        <v>253</v>
      </c>
      <c r="C80" s="448" t="s">
        <v>63</v>
      </c>
      <c r="D80" s="445">
        <v>0</v>
      </c>
      <c r="E80" s="444">
        <v>0</v>
      </c>
      <c r="F80" s="444">
        <v>546997</v>
      </c>
      <c r="G80" s="444">
        <v>0</v>
      </c>
      <c r="H80" s="444">
        <v>0</v>
      </c>
      <c r="I80" s="443">
        <v>3392</v>
      </c>
      <c r="J80" s="460">
        <v>53345</v>
      </c>
      <c r="K80" s="447">
        <v>0</v>
      </c>
      <c r="L80" s="463">
        <v>0</v>
      </c>
      <c r="M80" s="463">
        <v>0</v>
      </c>
      <c r="N80" s="463">
        <v>0</v>
      </c>
      <c r="O80" s="463">
        <v>0</v>
      </c>
      <c r="P80" s="463">
        <v>0</v>
      </c>
      <c r="Q80" s="463">
        <v>0</v>
      </c>
      <c r="R80" s="463">
        <v>0</v>
      </c>
      <c r="S80" s="463">
        <v>16595</v>
      </c>
      <c r="T80" s="463">
        <v>189</v>
      </c>
      <c r="U80" s="463">
        <v>1400137</v>
      </c>
      <c r="V80" s="463">
        <v>0</v>
      </c>
      <c r="W80" s="463">
        <v>0</v>
      </c>
      <c r="X80" s="463">
        <v>0</v>
      </c>
      <c r="Y80" s="463">
        <v>118003</v>
      </c>
      <c r="Z80" s="464">
        <v>187237</v>
      </c>
      <c r="AA80" s="464">
        <v>0</v>
      </c>
      <c r="AB80" s="464">
        <v>0</v>
      </c>
      <c r="AC80" s="464">
        <v>0</v>
      </c>
      <c r="AD80" s="464">
        <v>664</v>
      </c>
      <c r="AE80" s="464">
        <v>0</v>
      </c>
      <c r="AF80" s="464">
        <v>6352508</v>
      </c>
      <c r="AG80" s="464">
        <v>0</v>
      </c>
      <c r="AH80" s="464">
        <v>46</v>
      </c>
      <c r="AI80" s="464">
        <v>0</v>
      </c>
      <c r="AJ80" s="464">
        <v>2085053</v>
      </c>
      <c r="AK80" s="464">
        <v>1521878</v>
      </c>
      <c r="AL80" s="464">
        <v>291393524</v>
      </c>
      <c r="AM80" s="464">
        <v>860</v>
      </c>
      <c r="AN80" s="464">
        <v>27085</v>
      </c>
      <c r="AO80" s="464">
        <v>120518</v>
      </c>
      <c r="AP80" s="464">
        <v>1526</v>
      </c>
      <c r="AQ80" s="464">
        <v>1295</v>
      </c>
      <c r="AR80" s="464">
        <v>607295</v>
      </c>
      <c r="AS80" s="464">
        <v>0</v>
      </c>
      <c r="AT80" s="464">
        <v>0</v>
      </c>
      <c r="AU80" s="464">
        <v>68887</v>
      </c>
    </row>
    <row r="81" spans="1:47" x14ac:dyDescent="0.25">
      <c r="A81" s="502">
        <v>254</v>
      </c>
      <c r="B81" s="441">
        <v>254</v>
      </c>
      <c r="C81" s="448" t="s">
        <v>64</v>
      </c>
      <c r="D81" s="445">
        <v>0</v>
      </c>
      <c r="E81" s="444">
        <v>0</v>
      </c>
      <c r="F81" s="444">
        <v>256107</v>
      </c>
      <c r="G81" s="444">
        <v>0</v>
      </c>
      <c r="H81" s="444">
        <v>0</v>
      </c>
      <c r="I81" s="443">
        <v>194266</v>
      </c>
      <c r="J81" s="460">
        <v>-1367460</v>
      </c>
      <c r="K81" s="447">
        <v>0</v>
      </c>
      <c r="L81" s="463">
        <v>0</v>
      </c>
      <c r="M81" s="463">
        <v>0</v>
      </c>
      <c r="N81" s="463">
        <v>0</v>
      </c>
      <c r="O81" s="463">
        <v>0</v>
      </c>
      <c r="P81" s="463">
        <v>0</v>
      </c>
      <c r="Q81" s="463">
        <v>0</v>
      </c>
      <c r="R81" s="463">
        <v>310637</v>
      </c>
      <c r="S81" s="463">
        <v>26566</v>
      </c>
      <c r="T81" s="463">
        <v>118033</v>
      </c>
      <c r="U81" s="463">
        <v>3087939</v>
      </c>
      <c r="V81" s="463">
        <v>0</v>
      </c>
      <c r="W81" s="463">
        <v>63710</v>
      </c>
      <c r="X81" s="463">
        <v>0</v>
      </c>
      <c r="Y81" s="463">
        <v>83012</v>
      </c>
      <c r="Z81" s="464">
        <v>248563</v>
      </c>
      <c r="AA81" s="464">
        <v>0</v>
      </c>
      <c r="AB81" s="464">
        <v>0</v>
      </c>
      <c r="AC81" s="464">
        <v>44738</v>
      </c>
      <c r="AD81" s="464">
        <v>131338</v>
      </c>
      <c r="AE81" s="464">
        <v>51461</v>
      </c>
      <c r="AF81" s="464">
        <v>-71621045</v>
      </c>
      <c r="AG81" s="464">
        <v>0</v>
      </c>
      <c r="AH81" s="464">
        <v>102945</v>
      </c>
      <c r="AI81" s="464">
        <v>0</v>
      </c>
      <c r="AJ81" s="464">
        <v>4896176</v>
      </c>
      <c r="AK81" s="464">
        <v>2538068</v>
      </c>
      <c r="AL81" s="464">
        <v>-28356084</v>
      </c>
      <c r="AM81" s="464">
        <v>1066947</v>
      </c>
      <c r="AN81" s="464">
        <v>18629</v>
      </c>
      <c r="AO81" s="464">
        <v>137223</v>
      </c>
      <c r="AP81" s="464">
        <v>24211</v>
      </c>
      <c r="AQ81" s="464">
        <v>49366</v>
      </c>
      <c r="AR81" s="464">
        <v>0</v>
      </c>
      <c r="AS81" s="464">
        <v>0</v>
      </c>
      <c r="AT81" s="464">
        <v>0</v>
      </c>
      <c r="AU81" s="464">
        <v>104554</v>
      </c>
    </row>
    <row r="82" spans="1:47" x14ac:dyDescent="0.25">
      <c r="A82" s="502">
        <v>255</v>
      </c>
      <c r="B82" s="441">
        <v>255</v>
      </c>
      <c r="C82" s="448" t="s">
        <v>140</v>
      </c>
      <c r="D82" s="445">
        <v>0</v>
      </c>
      <c r="E82" s="444">
        <v>0</v>
      </c>
      <c r="F82" s="444">
        <v>41249</v>
      </c>
      <c r="G82" s="444">
        <v>0</v>
      </c>
      <c r="H82" s="444">
        <v>0</v>
      </c>
      <c r="I82" s="443">
        <v>-12615</v>
      </c>
      <c r="J82" s="460">
        <v>195188</v>
      </c>
      <c r="K82" s="447">
        <v>0</v>
      </c>
      <c r="L82" s="463">
        <v>0</v>
      </c>
      <c r="M82" s="463">
        <v>0</v>
      </c>
      <c r="N82" s="463">
        <v>0</v>
      </c>
      <c r="O82" s="463">
        <v>0</v>
      </c>
      <c r="P82" s="463">
        <v>0</v>
      </c>
      <c r="Q82" s="463">
        <v>0</v>
      </c>
      <c r="R82" s="463">
        <v>10661</v>
      </c>
      <c r="S82" s="463">
        <v>-2047</v>
      </c>
      <c r="T82" s="463">
        <v>-34572</v>
      </c>
      <c r="U82" s="463">
        <v>1003582</v>
      </c>
      <c r="V82" s="463">
        <v>0</v>
      </c>
      <c r="W82" s="463">
        <v>-2410</v>
      </c>
      <c r="X82" s="463">
        <v>0</v>
      </c>
      <c r="Y82" s="463">
        <v>-7046</v>
      </c>
      <c r="Z82" s="464">
        <v>36974</v>
      </c>
      <c r="AA82" s="464">
        <v>0</v>
      </c>
      <c r="AB82" s="464">
        <v>0</v>
      </c>
      <c r="AC82" s="464">
        <v>-1406</v>
      </c>
      <c r="AD82" s="464">
        <v>10900</v>
      </c>
      <c r="AE82" s="464">
        <v>2863</v>
      </c>
      <c r="AF82" s="464">
        <v>-5732859</v>
      </c>
      <c r="AG82" s="464">
        <v>0</v>
      </c>
      <c r="AH82" s="464">
        <v>6417</v>
      </c>
      <c r="AI82" s="464">
        <v>0</v>
      </c>
      <c r="AJ82" s="464">
        <v>3309354</v>
      </c>
      <c r="AK82" s="464">
        <v>270603</v>
      </c>
      <c r="AL82" s="464">
        <v>121198845</v>
      </c>
      <c r="AM82" s="464">
        <v>122733</v>
      </c>
      <c r="AN82" s="464">
        <v>3886</v>
      </c>
      <c r="AO82" s="464">
        <v>3185</v>
      </c>
      <c r="AP82" s="464">
        <v>2197</v>
      </c>
      <c r="AQ82" s="464">
        <v>11089</v>
      </c>
      <c r="AR82" s="464">
        <v>-81333</v>
      </c>
      <c r="AS82" s="464">
        <v>0</v>
      </c>
      <c r="AT82" s="464">
        <v>0</v>
      </c>
      <c r="AU82" s="464">
        <v>33875</v>
      </c>
    </row>
    <row r="83" spans="1:47" x14ac:dyDescent="0.25">
      <c r="A83" s="502"/>
      <c r="B83" s="441">
        <v>274</v>
      </c>
      <c r="C83" s="450" t="s">
        <v>238</v>
      </c>
      <c r="D83" s="445">
        <v>0</v>
      </c>
      <c r="E83" s="444">
        <v>0</v>
      </c>
      <c r="F83" s="444">
        <v>0</v>
      </c>
      <c r="G83" s="444">
        <v>0</v>
      </c>
      <c r="H83" s="444">
        <v>0</v>
      </c>
      <c r="I83" s="443">
        <v>0</v>
      </c>
      <c r="J83" s="460">
        <v>0</v>
      </c>
      <c r="K83" s="447">
        <v>0</v>
      </c>
      <c r="L83" s="463">
        <v>0</v>
      </c>
      <c r="M83" s="463">
        <v>0</v>
      </c>
      <c r="N83" s="463">
        <v>0</v>
      </c>
      <c r="O83" s="463">
        <v>0</v>
      </c>
      <c r="P83" s="463">
        <v>0</v>
      </c>
      <c r="Q83" s="463">
        <v>0</v>
      </c>
      <c r="R83" s="463">
        <v>0</v>
      </c>
      <c r="S83" s="463">
        <v>0</v>
      </c>
      <c r="T83" s="463">
        <v>0</v>
      </c>
      <c r="U83" s="463">
        <v>0</v>
      </c>
      <c r="V83" s="463">
        <v>0</v>
      </c>
      <c r="W83" s="463">
        <v>0</v>
      </c>
      <c r="X83" s="463">
        <v>0</v>
      </c>
      <c r="Y83" s="463">
        <v>0</v>
      </c>
      <c r="Z83" s="464">
        <v>0</v>
      </c>
      <c r="AA83" s="464">
        <v>0</v>
      </c>
      <c r="AB83" s="464">
        <v>0</v>
      </c>
      <c r="AC83" s="464">
        <v>0</v>
      </c>
      <c r="AD83" s="464">
        <v>0</v>
      </c>
      <c r="AE83" s="464">
        <v>0</v>
      </c>
      <c r="AF83" s="464">
        <v>0</v>
      </c>
      <c r="AG83" s="464">
        <v>0</v>
      </c>
      <c r="AH83" s="464">
        <v>0</v>
      </c>
      <c r="AI83" s="464">
        <v>0</v>
      </c>
      <c r="AJ83" s="464">
        <v>0</v>
      </c>
      <c r="AK83" s="464">
        <v>0</v>
      </c>
      <c r="AL83" s="464">
        <v>0</v>
      </c>
      <c r="AM83" s="464">
        <v>0</v>
      </c>
      <c r="AN83" s="464">
        <v>0</v>
      </c>
      <c r="AO83" s="464">
        <v>0</v>
      </c>
      <c r="AP83" s="464">
        <v>0</v>
      </c>
      <c r="AQ83" s="464">
        <v>0</v>
      </c>
      <c r="AR83" s="464">
        <v>0</v>
      </c>
      <c r="AS83" s="464">
        <v>0</v>
      </c>
      <c r="AT83" s="464">
        <v>0</v>
      </c>
      <c r="AU83" s="464">
        <v>0</v>
      </c>
    </row>
    <row r="84" spans="1:47" x14ac:dyDescent="0.25">
      <c r="A84" s="502"/>
      <c r="B84" s="441">
        <v>294</v>
      </c>
      <c r="C84" s="449" t="s">
        <v>239</v>
      </c>
      <c r="D84" s="445">
        <v>0</v>
      </c>
      <c r="E84" s="444">
        <v>0</v>
      </c>
      <c r="F84" s="444">
        <v>0</v>
      </c>
      <c r="G84" s="444">
        <v>0</v>
      </c>
      <c r="H84" s="444">
        <v>0</v>
      </c>
      <c r="I84" s="443">
        <v>0</v>
      </c>
      <c r="J84" s="460">
        <v>0</v>
      </c>
      <c r="K84" s="447">
        <v>0</v>
      </c>
      <c r="L84" s="463">
        <v>0</v>
      </c>
      <c r="M84" s="463">
        <v>0</v>
      </c>
      <c r="N84" s="463">
        <v>0</v>
      </c>
      <c r="O84" s="463">
        <v>0</v>
      </c>
      <c r="P84" s="463">
        <v>0</v>
      </c>
      <c r="Q84" s="463">
        <v>0</v>
      </c>
      <c r="R84" s="463">
        <v>0</v>
      </c>
      <c r="S84" s="463">
        <v>0</v>
      </c>
      <c r="T84" s="463">
        <v>0</v>
      </c>
      <c r="U84" s="463">
        <v>0</v>
      </c>
      <c r="V84" s="463">
        <v>0</v>
      </c>
      <c r="W84" s="463">
        <v>0</v>
      </c>
      <c r="X84" s="463">
        <v>0</v>
      </c>
      <c r="Y84" s="463">
        <v>0</v>
      </c>
      <c r="Z84" s="464">
        <v>0</v>
      </c>
      <c r="AA84" s="464">
        <v>0</v>
      </c>
      <c r="AB84" s="464">
        <v>0</v>
      </c>
      <c r="AC84" s="464">
        <v>0</v>
      </c>
      <c r="AD84" s="464">
        <v>0</v>
      </c>
      <c r="AE84" s="464">
        <v>0</v>
      </c>
      <c r="AF84" s="464">
        <v>0</v>
      </c>
      <c r="AG84" s="464">
        <v>0</v>
      </c>
      <c r="AH84" s="464">
        <v>0</v>
      </c>
      <c r="AI84" s="464">
        <v>0</v>
      </c>
      <c r="AJ84" s="464">
        <v>0</v>
      </c>
      <c r="AK84" s="464">
        <v>0</v>
      </c>
      <c r="AL84" s="464">
        <v>0</v>
      </c>
      <c r="AM84" s="464">
        <v>0</v>
      </c>
      <c r="AN84" s="464">
        <v>0</v>
      </c>
      <c r="AO84" s="464">
        <v>0</v>
      </c>
      <c r="AP84" s="464">
        <v>0</v>
      </c>
      <c r="AQ84" s="464">
        <v>0</v>
      </c>
      <c r="AR84" s="464">
        <v>0</v>
      </c>
      <c r="AS84" s="464">
        <v>0</v>
      </c>
      <c r="AT84" s="464">
        <v>0</v>
      </c>
      <c r="AU84" s="464">
        <v>0</v>
      </c>
    </row>
    <row r="85" spans="1:47" ht="38.25" x14ac:dyDescent="0.25">
      <c r="A85" s="502"/>
      <c r="B85" s="441">
        <v>314</v>
      </c>
      <c r="C85" s="449" t="s">
        <v>240</v>
      </c>
      <c r="D85" s="445">
        <v>0</v>
      </c>
      <c r="E85" s="444">
        <v>0</v>
      </c>
      <c r="F85" s="444">
        <v>0</v>
      </c>
      <c r="G85" s="444">
        <v>0</v>
      </c>
      <c r="H85" s="444">
        <v>0</v>
      </c>
      <c r="I85" s="443">
        <v>0</v>
      </c>
      <c r="J85" s="460">
        <v>0</v>
      </c>
      <c r="K85" s="447">
        <v>0</v>
      </c>
      <c r="L85" s="463">
        <v>0</v>
      </c>
      <c r="M85" s="463">
        <v>0</v>
      </c>
      <c r="N85" s="463">
        <v>0</v>
      </c>
      <c r="O85" s="463">
        <v>0</v>
      </c>
      <c r="P85" s="463">
        <v>0</v>
      </c>
      <c r="Q85" s="463">
        <v>0</v>
      </c>
      <c r="R85" s="463">
        <v>0</v>
      </c>
      <c r="S85" s="463">
        <v>0</v>
      </c>
      <c r="T85" s="463">
        <v>0</v>
      </c>
      <c r="U85" s="463">
        <v>0</v>
      </c>
      <c r="V85" s="463">
        <v>0</v>
      </c>
      <c r="W85" s="463">
        <v>0</v>
      </c>
      <c r="X85" s="463">
        <v>0</v>
      </c>
      <c r="Y85" s="463">
        <v>0</v>
      </c>
      <c r="Z85" s="464">
        <v>0</v>
      </c>
      <c r="AA85" s="464">
        <v>0</v>
      </c>
      <c r="AB85" s="464">
        <v>0</v>
      </c>
      <c r="AC85" s="464">
        <v>0</v>
      </c>
      <c r="AD85" s="464">
        <v>0</v>
      </c>
      <c r="AE85" s="464">
        <v>0</v>
      </c>
      <c r="AF85" s="464">
        <v>0</v>
      </c>
      <c r="AG85" s="464">
        <v>0</v>
      </c>
      <c r="AH85" s="464">
        <v>0</v>
      </c>
      <c r="AI85" s="464">
        <v>0</v>
      </c>
      <c r="AJ85" s="464">
        <v>0</v>
      </c>
      <c r="AK85" s="464">
        <v>0</v>
      </c>
      <c r="AL85" s="464">
        <v>0</v>
      </c>
      <c r="AM85" s="464">
        <v>0</v>
      </c>
      <c r="AN85" s="464">
        <v>0</v>
      </c>
      <c r="AO85" s="464">
        <v>0</v>
      </c>
      <c r="AP85" s="464">
        <v>0</v>
      </c>
      <c r="AQ85" s="464">
        <v>0</v>
      </c>
      <c r="AR85" s="464">
        <v>0</v>
      </c>
      <c r="AS85" s="464">
        <v>0</v>
      </c>
      <c r="AT85" s="464">
        <v>0</v>
      </c>
      <c r="AU85" s="464">
        <v>0</v>
      </c>
    </row>
    <row r="86" spans="1:47" ht="25.5" x14ac:dyDescent="0.25">
      <c r="A86" s="502"/>
      <c r="B86" s="441">
        <v>315</v>
      </c>
      <c r="C86" s="449" t="s">
        <v>241</v>
      </c>
      <c r="D86" s="445">
        <v>0</v>
      </c>
      <c r="E86" s="444">
        <v>0</v>
      </c>
      <c r="F86" s="444">
        <v>0</v>
      </c>
      <c r="G86" s="444">
        <v>0</v>
      </c>
      <c r="H86" s="444">
        <v>0</v>
      </c>
      <c r="I86" s="443">
        <v>0</v>
      </c>
      <c r="J86" s="460">
        <v>0</v>
      </c>
      <c r="K86" s="447">
        <v>0</v>
      </c>
      <c r="L86" s="463">
        <v>0</v>
      </c>
      <c r="M86" s="463">
        <v>0</v>
      </c>
      <c r="N86" s="463">
        <v>0</v>
      </c>
      <c r="O86" s="463">
        <v>0</v>
      </c>
      <c r="P86" s="463">
        <v>0</v>
      </c>
      <c r="Q86" s="463">
        <v>0</v>
      </c>
      <c r="R86" s="463">
        <v>0</v>
      </c>
      <c r="S86" s="463">
        <v>0</v>
      </c>
      <c r="T86" s="463">
        <v>0</v>
      </c>
      <c r="U86" s="463">
        <v>0</v>
      </c>
      <c r="V86" s="463">
        <v>0</v>
      </c>
      <c r="W86" s="463">
        <v>0</v>
      </c>
      <c r="X86" s="463">
        <v>0</v>
      </c>
      <c r="Y86" s="463">
        <v>0</v>
      </c>
      <c r="Z86" s="464">
        <v>0</v>
      </c>
      <c r="AA86" s="464">
        <v>0</v>
      </c>
      <c r="AB86" s="464">
        <v>0</v>
      </c>
      <c r="AC86" s="464">
        <v>0</v>
      </c>
      <c r="AD86" s="464">
        <v>0</v>
      </c>
      <c r="AE86" s="464">
        <v>0</v>
      </c>
      <c r="AF86" s="464">
        <v>0</v>
      </c>
      <c r="AG86" s="464">
        <v>0</v>
      </c>
      <c r="AH86" s="464">
        <v>0</v>
      </c>
      <c r="AI86" s="464">
        <v>0</v>
      </c>
      <c r="AJ86" s="464">
        <v>0</v>
      </c>
      <c r="AK86" s="464">
        <v>0</v>
      </c>
      <c r="AL86" s="464">
        <v>0</v>
      </c>
      <c r="AM86" s="464">
        <v>0</v>
      </c>
      <c r="AN86" s="464">
        <v>0</v>
      </c>
      <c r="AO86" s="464">
        <v>0</v>
      </c>
      <c r="AP86" s="464">
        <v>0</v>
      </c>
      <c r="AQ86" s="464">
        <v>0</v>
      </c>
      <c r="AR86" s="464">
        <v>0</v>
      </c>
      <c r="AS86" s="464">
        <v>0</v>
      </c>
      <c r="AT86" s="464">
        <v>0</v>
      </c>
      <c r="AU86" s="464">
        <v>0</v>
      </c>
    </row>
    <row r="87" spans="1:47" ht="25.5" x14ac:dyDescent="0.25">
      <c r="A87" s="502"/>
      <c r="B87" s="441">
        <v>316</v>
      </c>
      <c r="C87" s="449" t="s">
        <v>242</v>
      </c>
      <c r="D87" s="445">
        <v>0</v>
      </c>
      <c r="E87" s="444">
        <v>0</v>
      </c>
      <c r="F87" s="444">
        <v>0</v>
      </c>
      <c r="G87" s="444">
        <v>0</v>
      </c>
      <c r="H87" s="444">
        <v>0</v>
      </c>
      <c r="I87" s="443">
        <v>0</v>
      </c>
      <c r="J87" s="460">
        <v>0</v>
      </c>
      <c r="K87" s="447">
        <v>0</v>
      </c>
      <c r="L87" s="463">
        <v>0</v>
      </c>
      <c r="M87" s="463">
        <v>0</v>
      </c>
      <c r="N87" s="463">
        <v>0</v>
      </c>
      <c r="O87" s="463">
        <v>0</v>
      </c>
      <c r="P87" s="463">
        <v>0</v>
      </c>
      <c r="Q87" s="463">
        <v>0</v>
      </c>
      <c r="R87" s="463">
        <v>0</v>
      </c>
      <c r="S87" s="463">
        <v>0</v>
      </c>
      <c r="T87" s="463">
        <v>0</v>
      </c>
      <c r="U87" s="463">
        <v>0</v>
      </c>
      <c r="V87" s="463">
        <v>0</v>
      </c>
      <c r="W87" s="463">
        <v>0</v>
      </c>
      <c r="X87" s="463">
        <v>0</v>
      </c>
      <c r="Y87" s="463">
        <v>0</v>
      </c>
      <c r="Z87" s="464">
        <v>0</v>
      </c>
      <c r="AA87" s="464">
        <v>0</v>
      </c>
      <c r="AB87" s="464">
        <v>0</v>
      </c>
      <c r="AC87" s="464">
        <v>0</v>
      </c>
      <c r="AD87" s="464">
        <v>0</v>
      </c>
      <c r="AE87" s="464">
        <v>0</v>
      </c>
      <c r="AF87" s="464">
        <v>0</v>
      </c>
      <c r="AG87" s="464">
        <v>0</v>
      </c>
      <c r="AH87" s="464">
        <v>0</v>
      </c>
      <c r="AI87" s="464">
        <v>0</v>
      </c>
      <c r="AJ87" s="464">
        <v>0</v>
      </c>
      <c r="AK87" s="464">
        <v>0</v>
      </c>
      <c r="AL87" s="464">
        <v>0</v>
      </c>
      <c r="AM87" s="464">
        <v>0</v>
      </c>
      <c r="AN87" s="464">
        <v>0</v>
      </c>
      <c r="AO87" s="464">
        <v>0</v>
      </c>
      <c r="AP87" s="464">
        <v>0</v>
      </c>
      <c r="AQ87" s="464">
        <v>0</v>
      </c>
      <c r="AR87" s="464">
        <v>0</v>
      </c>
      <c r="AS87" s="464">
        <v>0</v>
      </c>
      <c r="AT87" s="464">
        <v>0</v>
      </c>
      <c r="AU87" s="464">
        <v>0</v>
      </c>
    </row>
    <row r="88" spans="1:47" s="438" customFormat="1" x14ac:dyDescent="0.25">
      <c r="A88" s="502"/>
      <c r="B88" s="441">
        <v>320</v>
      </c>
      <c r="C88" s="448" t="s">
        <v>163</v>
      </c>
      <c r="D88" s="445">
        <v>0</v>
      </c>
      <c r="E88" s="444">
        <v>0</v>
      </c>
      <c r="F88" s="444">
        <v>0</v>
      </c>
      <c r="G88" s="444">
        <v>0</v>
      </c>
      <c r="H88" s="444">
        <v>0</v>
      </c>
      <c r="I88" s="443">
        <v>0</v>
      </c>
      <c r="J88" s="460">
        <v>0</v>
      </c>
      <c r="K88" s="447">
        <v>0</v>
      </c>
      <c r="L88" s="463">
        <v>0</v>
      </c>
      <c r="M88" s="463">
        <v>0</v>
      </c>
      <c r="N88" s="463">
        <v>0</v>
      </c>
      <c r="O88" s="463">
        <v>0</v>
      </c>
      <c r="P88" s="463">
        <v>0</v>
      </c>
      <c r="Q88" s="463">
        <v>0</v>
      </c>
      <c r="R88" s="463">
        <v>0</v>
      </c>
      <c r="S88" s="463">
        <v>0</v>
      </c>
      <c r="T88" s="463">
        <v>0</v>
      </c>
      <c r="U88" s="463">
        <v>0</v>
      </c>
      <c r="V88" s="463">
        <v>0</v>
      </c>
      <c r="W88" s="463">
        <v>0</v>
      </c>
      <c r="X88" s="463">
        <v>0</v>
      </c>
      <c r="Y88" s="463">
        <v>0</v>
      </c>
      <c r="Z88" s="464">
        <v>0</v>
      </c>
      <c r="AA88" s="464">
        <v>0</v>
      </c>
      <c r="AB88" s="464">
        <v>0</v>
      </c>
      <c r="AC88" s="464">
        <v>0</v>
      </c>
      <c r="AD88" s="464">
        <v>0</v>
      </c>
      <c r="AE88" s="464">
        <v>0</v>
      </c>
      <c r="AF88" s="464">
        <v>0</v>
      </c>
      <c r="AG88" s="464">
        <v>0</v>
      </c>
      <c r="AH88" s="464">
        <v>0</v>
      </c>
      <c r="AI88" s="464">
        <v>0</v>
      </c>
      <c r="AJ88" s="464">
        <v>0</v>
      </c>
      <c r="AK88" s="464">
        <v>0</v>
      </c>
      <c r="AL88" s="464">
        <v>0</v>
      </c>
      <c r="AM88" s="464">
        <v>0</v>
      </c>
      <c r="AN88" s="464">
        <v>0</v>
      </c>
      <c r="AO88" s="464">
        <v>0</v>
      </c>
      <c r="AP88" s="464">
        <v>0</v>
      </c>
      <c r="AQ88" s="464">
        <v>0</v>
      </c>
      <c r="AR88" s="464">
        <v>0</v>
      </c>
      <c r="AS88" s="464">
        <v>0</v>
      </c>
      <c r="AT88" s="464">
        <v>0</v>
      </c>
      <c r="AU88" s="464">
        <v>0</v>
      </c>
    </row>
    <row r="89" spans="1:47" s="438" customFormat="1" x14ac:dyDescent="0.25">
      <c r="A89" s="502"/>
      <c r="B89" s="441">
        <v>321</v>
      </c>
      <c r="C89" s="448" t="s">
        <v>162</v>
      </c>
      <c r="D89" s="445">
        <v>0</v>
      </c>
      <c r="E89" s="444">
        <v>0</v>
      </c>
      <c r="F89" s="444">
        <v>0</v>
      </c>
      <c r="G89" s="444">
        <v>0</v>
      </c>
      <c r="H89" s="444">
        <v>0</v>
      </c>
      <c r="I89" s="443">
        <v>0</v>
      </c>
      <c r="J89" s="460">
        <v>0</v>
      </c>
      <c r="K89" s="447">
        <v>0</v>
      </c>
      <c r="L89" s="463">
        <v>0</v>
      </c>
      <c r="M89" s="463">
        <v>0</v>
      </c>
      <c r="N89" s="463">
        <v>0</v>
      </c>
      <c r="O89" s="463">
        <v>0</v>
      </c>
      <c r="P89" s="463">
        <v>0</v>
      </c>
      <c r="Q89" s="463">
        <v>0</v>
      </c>
      <c r="R89" s="463">
        <v>0</v>
      </c>
      <c r="S89" s="463">
        <v>0</v>
      </c>
      <c r="T89" s="463">
        <v>0</v>
      </c>
      <c r="U89" s="463">
        <v>0</v>
      </c>
      <c r="V89" s="463">
        <v>0</v>
      </c>
      <c r="W89" s="463">
        <v>0</v>
      </c>
      <c r="X89" s="463">
        <v>0</v>
      </c>
      <c r="Y89" s="463">
        <v>0</v>
      </c>
      <c r="Z89" s="464">
        <v>0</v>
      </c>
      <c r="AA89" s="464">
        <v>0</v>
      </c>
      <c r="AB89" s="464">
        <v>0</v>
      </c>
      <c r="AC89" s="464">
        <v>0</v>
      </c>
      <c r="AD89" s="464">
        <v>0</v>
      </c>
      <c r="AE89" s="464">
        <v>0</v>
      </c>
      <c r="AF89" s="464">
        <v>0</v>
      </c>
      <c r="AG89" s="464">
        <v>0</v>
      </c>
      <c r="AH89" s="464">
        <v>0</v>
      </c>
      <c r="AI89" s="464">
        <v>0</v>
      </c>
      <c r="AJ89" s="464">
        <v>0</v>
      </c>
      <c r="AK89" s="464">
        <v>0</v>
      </c>
      <c r="AL89" s="464">
        <v>0</v>
      </c>
      <c r="AM89" s="464">
        <v>0</v>
      </c>
      <c r="AN89" s="464">
        <v>0</v>
      </c>
      <c r="AO89" s="464">
        <v>0</v>
      </c>
      <c r="AP89" s="464">
        <v>0</v>
      </c>
      <c r="AQ89" s="464">
        <v>0</v>
      </c>
      <c r="AR89" s="464">
        <v>0</v>
      </c>
      <c r="AS89" s="464">
        <v>0</v>
      </c>
      <c r="AT89" s="464">
        <v>0</v>
      </c>
      <c r="AU89" s="464">
        <v>0</v>
      </c>
    </row>
    <row r="90" spans="1:47" s="438" customFormat="1" x14ac:dyDescent="0.25">
      <c r="A90" s="502"/>
      <c r="B90" s="441">
        <v>322</v>
      </c>
      <c r="C90" s="448" t="s">
        <v>165</v>
      </c>
      <c r="D90" s="445">
        <v>0</v>
      </c>
      <c r="E90" s="444">
        <v>0</v>
      </c>
      <c r="F90" s="444">
        <v>0</v>
      </c>
      <c r="G90" s="444">
        <v>0</v>
      </c>
      <c r="H90" s="444">
        <v>0</v>
      </c>
      <c r="I90" s="443">
        <v>0</v>
      </c>
      <c r="J90" s="460">
        <v>0</v>
      </c>
      <c r="K90" s="447">
        <v>0</v>
      </c>
      <c r="L90" s="463">
        <v>0</v>
      </c>
      <c r="M90" s="463">
        <v>0</v>
      </c>
      <c r="N90" s="463">
        <v>0</v>
      </c>
      <c r="O90" s="463">
        <v>0</v>
      </c>
      <c r="P90" s="463">
        <v>0</v>
      </c>
      <c r="Q90" s="463">
        <v>0</v>
      </c>
      <c r="R90" s="463">
        <v>0</v>
      </c>
      <c r="S90" s="463">
        <v>0</v>
      </c>
      <c r="T90" s="463">
        <v>0</v>
      </c>
      <c r="U90" s="463">
        <v>0</v>
      </c>
      <c r="V90" s="463">
        <v>0</v>
      </c>
      <c r="W90" s="463">
        <v>0</v>
      </c>
      <c r="X90" s="463">
        <v>0</v>
      </c>
      <c r="Y90" s="463">
        <v>0</v>
      </c>
      <c r="Z90" s="464">
        <v>0</v>
      </c>
      <c r="AA90" s="464">
        <v>0</v>
      </c>
      <c r="AB90" s="464">
        <v>0</v>
      </c>
      <c r="AC90" s="464">
        <v>0</v>
      </c>
      <c r="AD90" s="464">
        <v>0</v>
      </c>
      <c r="AE90" s="464">
        <v>0</v>
      </c>
      <c r="AF90" s="464">
        <v>0</v>
      </c>
      <c r="AG90" s="464">
        <v>0</v>
      </c>
      <c r="AH90" s="464">
        <v>0</v>
      </c>
      <c r="AI90" s="464">
        <v>0</v>
      </c>
      <c r="AJ90" s="464">
        <v>0</v>
      </c>
      <c r="AK90" s="464">
        <v>0</v>
      </c>
      <c r="AL90" s="464">
        <v>0</v>
      </c>
      <c r="AM90" s="464">
        <v>0</v>
      </c>
      <c r="AN90" s="464">
        <v>0</v>
      </c>
      <c r="AO90" s="464">
        <v>0</v>
      </c>
      <c r="AP90" s="464">
        <v>0</v>
      </c>
      <c r="AQ90" s="464">
        <v>0</v>
      </c>
      <c r="AR90" s="464">
        <v>0</v>
      </c>
      <c r="AS90" s="464">
        <v>0</v>
      </c>
      <c r="AT90" s="464">
        <v>0</v>
      </c>
      <c r="AU90" s="464">
        <v>0</v>
      </c>
    </row>
    <row r="91" spans="1:47" s="438" customFormat="1" x14ac:dyDescent="0.25">
      <c r="A91" s="502"/>
      <c r="B91" s="441">
        <v>323</v>
      </c>
      <c r="C91" s="448" t="s">
        <v>164</v>
      </c>
      <c r="D91" s="445">
        <v>0</v>
      </c>
      <c r="E91" s="444">
        <v>0</v>
      </c>
      <c r="F91" s="444">
        <v>0</v>
      </c>
      <c r="G91" s="444">
        <v>0</v>
      </c>
      <c r="H91" s="444">
        <v>0</v>
      </c>
      <c r="I91" s="443">
        <v>0</v>
      </c>
      <c r="J91" s="460">
        <v>0</v>
      </c>
      <c r="K91" s="447">
        <v>0</v>
      </c>
      <c r="L91" s="463">
        <v>0</v>
      </c>
      <c r="M91" s="463">
        <v>0</v>
      </c>
      <c r="N91" s="463">
        <v>0</v>
      </c>
      <c r="O91" s="463">
        <v>0</v>
      </c>
      <c r="P91" s="463">
        <v>0</v>
      </c>
      <c r="Q91" s="463">
        <v>0</v>
      </c>
      <c r="R91" s="463">
        <v>0</v>
      </c>
      <c r="S91" s="463">
        <v>0</v>
      </c>
      <c r="T91" s="463">
        <v>0</v>
      </c>
      <c r="U91" s="463">
        <v>0</v>
      </c>
      <c r="V91" s="463">
        <v>0</v>
      </c>
      <c r="W91" s="463">
        <v>0</v>
      </c>
      <c r="X91" s="463">
        <v>0</v>
      </c>
      <c r="Y91" s="463">
        <v>0</v>
      </c>
      <c r="Z91" s="464">
        <v>0</v>
      </c>
      <c r="AA91" s="464">
        <v>0</v>
      </c>
      <c r="AB91" s="464">
        <v>0</v>
      </c>
      <c r="AC91" s="464">
        <v>0</v>
      </c>
      <c r="AD91" s="464">
        <v>0</v>
      </c>
      <c r="AE91" s="464">
        <v>0</v>
      </c>
      <c r="AF91" s="464">
        <v>0</v>
      </c>
      <c r="AG91" s="464">
        <v>0</v>
      </c>
      <c r="AH91" s="464">
        <v>0</v>
      </c>
      <c r="AI91" s="464">
        <v>0</v>
      </c>
      <c r="AJ91" s="464">
        <v>0</v>
      </c>
      <c r="AK91" s="464">
        <v>0</v>
      </c>
      <c r="AL91" s="464">
        <v>0</v>
      </c>
      <c r="AM91" s="464">
        <v>0</v>
      </c>
      <c r="AN91" s="464">
        <v>0</v>
      </c>
      <c r="AO91" s="464">
        <v>0</v>
      </c>
      <c r="AP91" s="464">
        <v>0</v>
      </c>
      <c r="AQ91" s="464">
        <v>0</v>
      </c>
      <c r="AR91" s="464">
        <v>0</v>
      </c>
      <c r="AS91" s="464">
        <v>0</v>
      </c>
      <c r="AT91" s="464">
        <v>0</v>
      </c>
      <c r="AU91" s="464">
        <v>0</v>
      </c>
    </row>
    <row r="92" spans="1:47" s="438" customFormat="1" x14ac:dyDescent="0.25">
      <c r="A92" s="502"/>
      <c r="B92" s="441">
        <v>324</v>
      </c>
      <c r="C92" s="448" t="s">
        <v>160</v>
      </c>
      <c r="D92" s="445">
        <v>0</v>
      </c>
      <c r="E92" s="444">
        <v>0</v>
      </c>
      <c r="F92" s="444">
        <v>0</v>
      </c>
      <c r="G92" s="444">
        <v>0</v>
      </c>
      <c r="H92" s="444">
        <v>0</v>
      </c>
      <c r="I92" s="443">
        <v>0</v>
      </c>
      <c r="J92" s="460">
        <v>0</v>
      </c>
      <c r="K92" s="447">
        <v>0</v>
      </c>
      <c r="L92" s="463">
        <v>0</v>
      </c>
      <c r="M92" s="463">
        <v>0</v>
      </c>
      <c r="N92" s="463">
        <v>0</v>
      </c>
      <c r="O92" s="463">
        <v>0</v>
      </c>
      <c r="P92" s="463">
        <v>0</v>
      </c>
      <c r="Q92" s="463">
        <v>0</v>
      </c>
      <c r="R92" s="463">
        <v>0</v>
      </c>
      <c r="S92" s="463">
        <v>0</v>
      </c>
      <c r="T92" s="463">
        <v>0</v>
      </c>
      <c r="U92" s="463">
        <v>0</v>
      </c>
      <c r="V92" s="463">
        <v>0</v>
      </c>
      <c r="W92" s="463">
        <v>0</v>
      </c>
      <c r="X92" s="463">
        <v>0</v>
      </c>
      <c r="Y92" s="463">
        <v>0</v>
      </c>
      <c r="Z92" s="464">
        <v>0</v>
      </c>
      <c r="AA92" s="464">
        <v>0</v>
      </c>
      <c r="AB92" s="464">
        <v>0</v>
      </c>
      <c r="AC92" s="464">
        <v>0</v>
      </c>
      <c r="AD92" s="464">
        <v>0</v>
      </c>
      <c r="AE92" s="464">
        <v>0</v>
      </c>
      <c r="AF92" s="464">
        <v>0</v>
      </c>
      <c r="AG92" s="464">
        <v>0</v>
      </c>
      <c r="AH92" s="464">
        <v>0</v>
      </c>
      <c r="AI92" s="464">
        <v>0</v>
      </c>
      <c r="AJ92" s="464">
        <v>0</v>
      </c>
      <c r="AK92" s="464">
        <v>0</v>
      </c>
      <c r="AL92" s="464">
        <v>0</v>
      </c>
      <c r="AM92" s="464">
        <v>0</v>
      </c>
      <c r="AN92" s="464">
        <v>0</v>
      </c>
      <c r="AO92" s="464">
        <v>0</v>
      </c>
      <c r="AP92" s="464">
        <v>0</v>
      </c>
      <c r="AQ92" s="464">
        <v>0</v>
      </c>
      <c r="AR92" s="464">
        <v>0</v>
      </c>
      <c r="AS92" s="464">
        <v>0</v>
      </c>
      <c r="AT92" s="464">
        <v>0</v>
      </c>
      <c r="AU92" s="464">
        <v>0</v>
      </c>
    </row>
    <row r="93" spans="1:47" s="438" customFormat="1" x14ac:dyDescent="0.25">
      <c r="A93" s="502"/>
      <c r="B93" s="441">
        <v>325</v>
      </c>
      <c r="C93" s="448" t="s">
        <v>166</v>
      </c>
      <c r="D93" s="445">
        <v>0</v>
      </c>
      <c r="E93" s="444">
        <v>0</v>
      </c>
      <c r="F93" s="444">
        <v>0</v>
      </c>
      <c r="G93" s="444">
        <v>0</v>
      </c>
      <c r="H93" s="444">
        <v>0</v>
      </c>
      <c r="I93" s="443">
        <v>0</v>
      </c>
      <c r="J93" s="461">
        <v>0</v>
      </c>
      <c r="K93" s="462">
        <v>0</v>
      </c>
      <c r="L93" s="462">
        <v>0</v>
      </c>
      <c r="M93" s="462">
        <v>0</v>
      </c>
      <c r="N93" s="462">
        <v>0</v>
      </c>
      <c r="O93" s="462">
        <v>0</v>
      </c>
      <c r="P93" s="462">
        <v>0</v>
      </c>
      <c r="Q93" s="462">
        <v>0</v>
      </c>
      <c r="R93" s="462">
        <v>0</v>
      </c>
      <c r="S93" s="462">
        <v>0</v>
      </c>
      <c r="T93" s="462">
        <v>0</v>
      </c>
      <c r="U93" s="462">
        <v>0</v>
      </c>
      <c r="V93" s="462">
        <v>0</v>
      </c>
      <c r="W93" s="462">
        <v>0</v>
      </c>
      <c r="X93" s="462">
        <v>0</v>
      </c>
      <c r="Y93" s="462">
        <v>0</v>
      </c>
      <c r="Z93" s="461">
        <v>0</v>
      </c>
      <c r="AA93" s="461">
        <v>0</v>
      </c>
      <c r="AB93" s="461">
        <v>0</v>
      </c>
      <c r="AC93" s="461">
        <v>0</v>
      </c>
      <c r="AD93" s="461">
        <v>0</v>
      </c>
      <c r="AE93" s="461">
        <v>0</v>
      </c>
      <c r="AF93" s="461">
        <v>0</v>
      </c>
      <c r="AG93" s="461">
        <v>0</v>
      </c>
      <c r="AH93" s="461">
        <v>0</v>
      </c>
      <c r="AI93" s="461">
        <v>0</v>
      </c>
      <c r="AJ93" s="461">
        <v>0</v>
      </c>
      <c r="AK93" s="461">
        <v>0</v>
      </c>
      <c r="AL93" s="461">
        <v>0</v>
      </c>
      <c r="AM93" s="461">
        <v>0</v>
      </c>
      <c r="AN93" s="461">
        <v>0</v>
      </c>
      <c r="AO93" s="461">
        <v>0</v>
      </c>
      <c r="AP93" s="461">
        <v>0</v>
      </c>
      <c r="AQ93" s="461">
        <v>0</v>
      </c>
      <c r="AR93" s="461">
        <v>0</v>
      </c>
      <c r="AS93" s="461">
        <v>0</v>
      </c>
      <c r="AT93" s="461">
        <v>0</v>
      </c>
      <c r="AU93" s="461">
        <v>0</v>
      </c>
    </row>
    <row r="94" spans="1:47" x14ac:dyDescent="0.25">
      <c r="A94" s="502"/>
      <c r="B94" s="441">
        <v>326</v>
      </c>
      <c r="C94" s="448" t="s">
        <v>513</v>
      </c>
      <c r="D94" s="445">
        <v>0</v>
      </c>
      <c r="E94" s="454">
        <v>0</v>
      </c>
      <c r="F94" s="454">
        <v>0</v>
      </c>
      <c r="G94" s="454">
        <v>0</v>
      </c>
      <c r="H94" s="454">
        <v>0</v>
      </c>
      <c r="I94" s="455">
        <v>0</v>
      </c>
      <c r="J94" s="465">
        <v>0</v>
      </c>
      <c r="K94" s="466">
        <v>0</v>
      </c>
      <c r="L94" s="466">
        <v>0</v>
      </c>
      <c r="M94" s="466">
        <v>0</v>
      </c>
      <c r="N94" s="466">
        <v>0</v>
      </c>
      <c r="O94" s="466">
        <v>0</v>
      </c>
      <c r="P94" s="466">
        <v>0</v>
      </c>
      <c r="Q94" s="466">
        <v>0</v>
      </c>
      <c r="R94" s="466">
        <v>0</v>
      </c>
      <c r="S94" s="466">
        <v>0</v>
      </c>
      <c r="T94" s="466">
        <v>0</v>
      </c>
      <c r="U94" s="466">
        <v>0</v>
      </c>
      <c r="V94" s="466">
        <v>0</v>
      </c>
      <c r="W94" s="466">
        <v>0</v>
      </c>
      <c r="X94" s="466">
        <v>0</v>
      </c>
      <c r="Y94" s="466">
        <v>0</v>
      </c>
      <c r="Z94" s="465">
        <v>0</v>
      </c>
      <c r="AA94" s="465">
        <v>0</v>
      </c>
      <c r="AB94" s="465">
        <v>0</v>
      </c>
      <c r="AC94" s="465">
        <v>0</v>
      </c>
      <c r="AD94" s="465">
        <v>0</v>
      </c>
      <c r="AE94" s="465">
        <v>0</v>
      </c>
      <c r="AF94" s="465">
        <v>0</v>
      </c>
      <c r="AG94" s="465">
        <v>0</v>
      </c>
      <c r="AH94" s="465">
        <v>0</v>
      </c>
      <c r="AI94" s="465">
        <v>0</v>
      </c>
      <c r="AJ94" s="465">
        <v>0</v>
      </c>
      <c r="AK94" s="465">
        <v>0</v>
      </c>
      <c r="AL94" s="465">
        <v>0</v>
      </c>
      <c r="AM94" s="465">
        <v>0</v>
      </c>
      <c r="AN94" s="465">
        <v>0</v>
      </c>
      <c r="AO94" s="465">
        <v>0</v>
      </c>
      <c r="AP94" s="465">
        <v>0</v>
      </c>
      <c r="AQ94" s="465">
        <v>0</v>
      </c>
      <c r="AR94" s="465">
        <v>0</v>
      </c>
      <c r="AS94" s="465">
        <v>0</v>
      </c>
      <c r="AT94" s="465">
        <v>0</v>
      </c>
      <c r="AU94" s="465">
        <v>0</v>
      </c>
    </row>
    <row r="95" spans="1:47" x14ac:dyDescent="0.25">
      <c r="A95" s="502"/>
      <c r="B95" s="441">
        <v>327</v>
      </c>
      <c r="C95" s="448" t="s">
        <v>243</v>
      </c>
      <c r="D95" s="445">
        <v>0</v>
      </c>
      <c r="E95" s="454">
        <v>0</v>
      </c>
      <c r="F95" s="454">
        <v>0</v>
      </c>
      <c r="G95" s="454">
        <v>0</v>
      </c>
      <c r="H95" s="454">
        <v>0</v>
      </c>
      <c r="I95" s="455">
        <v>0</v>
      </c>
      <c r="J95" s="465">
        <v>0</v>
      </c>
      <c r="K95" s="466">
        <v>0</v>
      </c>
      <c r="L95" s="466">
        <v>0</v>
      </c>
      <c r="M95" s="466">
        <v>0</v>
      </c>
      <c r="N95" s="466">
        <v>0</v>
      </c>
      <c r="O95" s="466">
        <v>0</v>
      </c>
      <c r="P95" s="466">
        <v>0</v>
      </c>
      <c r="Q95" s="466">
        <v>0</v>
      </c>
      <c r="R95" s="466">
        <v>0</v>
      </c>
      <c r="S95" s="466">
        <v>0</v>
      </c>
      <c r="T95" s="466">
        <v>0</v>
      </c>
      <c r="U95" s="466">
        <v>0</v>
      </c>
      <c r="V95" s="466">
        <v>0</v>
      </c>
      <c r="W95" s="466">
        <v>0</v>
      </c>
      <c r="X95" s="466">
        <v>0</v>
      </c>
      <c r="Y95" s="466">
        <v>0</v>
      </c>
      <c r="Z95" s="465">
        <v>0</v>
      </c>
      <c r="AA95" s="465">
        <v>0</v>
      </c>
      <c r="AB95" s="465">
        <v>0</v>
      </c>
      <c r="AC95" s="465">
        <v>0</v>
      </c>
      <c r="AD95" s="465">
        <v>0</v>
      </c>
      <c r="AE95" s="465">
        <v>0</v>
      </c>
      <c r="AF95" s="465">
        <v>0</v>
      </c>
      <c r="AG95" s="465">
        <v>0</v>
      </c>
      <c r="AH95" s="465">
        <v>0</v>
      </c>
      <c r="AI95" s="465">
        <v>0</v>
      </c>
      <c r="AJ95" s="465">
        <v>0</v>
      </c>
      <c r="AK95" s="465">
        <v>0</v>
      </c>
      <c r="AL95" s="465">
        <v>0</v>
      </c>
      <c r="AM95" s="465">
        <v>0</v>
      </c>
      <c r="AN95" s="465">
        <v>0</v>
      </c>
      <c r="AO95" s="465">
        <v>0</v>
      </c>
      <c r="AP95" s="465">
        <v>0</v>
      </c>
      <c r="AQ95" s="465">
        <v>0</v>
      </c>
      <c r="AR95" s="465">
        <v>0</v>
      </c>
      <c r="AS95" s="465">
        <v>0</v>
      </c>
      <c r="AT95" s="465">
        <v>0</v>
      </c>
      <c r="AU95" s="465">
        <v>0</v>
      </c>
    </row>
    <row r="96" spans="1:47" ht="30" x14ac:dyDescent="0.25">
      <c r="A96" s="502"/>
      <c r="B96" s="441">
        <v>328</v>
      </c>
      <c r="C96" s="448" t="s">
        <v>244</v>
      </c>
      <c r="D96" s="445">
        <v>0</v>
      </c>
      <c r="E96" s="454">
        <v>0</v>
      </c>
      <c r="F96" s="454">
        <v>0</v>
      </c>
      <c r="G96" s="454">
        <v>0</v>
      </c>
      <c r="H96" s="454">
        <v>0</v>
      </c>
      <c r="I96" s="455">
        <v>0</v>
      </c>
      <c r="J96" s="465">
        <v>0</v>
      </c>
      <c r="K96" s="466">
        <v>0</v>
      </c>
      <c r="L96" s="466">
        <v>0</v>
      </c>
      <c r="M96" s="466">
        <v>0</v>
      </c>
      <c r="N96" s="466">
        <v>0</v>
      </c>
      <c r="O96" s="466">
        <v>0</v>
      </c>
      <c r="P96" s="466">
        <v>0</v>
      </c>
      <c r="Q96" s="466">
        <v>0</v>
      </c>
      <c r="R96" s="466">
        <v>0</v>
      </c>
      <c r="S96" s="466">
        <v>0</v>
      </c>
      <c r="T96" s="466">
        <v>0</v>
      </c>
      <c r="U96" s="466">
        <v>0</v>
      </c>
      <c r="V96" s="466">
        <v>0</v>
      </c>
      <c r="W96" s="466">
        <v>0</v>
      </c>
      <c r="X96" s="466">
        <v>0</v>
      </c>
      <c r="Y96" s="466">
        <v>0</v>
      </c>
      <c r="Z96" s="465">
        <v>0</v>
      </c>
      <c r="AA96" s="465">
        <v>0</v>
      </c>
      <c r="AB96" s="465">
        <v>0</v>
      </c>
      <c r="AC96" s="465">
        <v>0</v>
      </c>
      <c r="AD96" s="465">
        <v>0</v>
      </c>
      <c r="AE96" s="465">
        <v>0</v>
      </c>
      <c r="AF96" s="465">
        <v>0</v>
      </c>
      <c r="AG96" s="465">
        <v>0</v>
      </c>
      <c r="AH96" s="465">
        <v>0</v>
      </c>
      <c r="AI96" s="465">
        <v>0</v>
      </c>
      <c r="AJ96" s="465">
        <v>0</v>
      </c>
      <c r="AK96" s="465">
        <v>0</v>
      </c>
      <c r="AL96" s="465">
        <v>0</v>
      </c>
      <c r="AM96" s="465">
        <v>0</v>
      </c>
      <c r="AN96" s="465">
        <v>0</v>
      </c>
      <c r="AO96" s="465">
        <v>0</v>
      </c>
      <c r="AP96" s="465">
        <v>0</v>
      </c>
      <c r="AQ96" s="465">
        <v>0</v>
      </c>
      <c r="AR96" s="465">
        <v>0</v>
      </c>
      <c r="AS96" s="465">
        <v>0</v>
      </c>
      <c r="AT96" s="465">
        <v>0</v>
      </c>
      <c r="AU96" s="465">
        <v>0</v>
      </c>
    </row>
    <row r="97" spans="1:47" ht="30" x14ac:dyDescent="0.25">
      <c r="A97" s="502"/>
      <c r="B97" s="441">
        <v>330</v>
      </c>
      <c r="C97" s="448" t="s">
        <v>372</v>
      </c>
      <c r="D97" s="445">
        <v>0</v>
      </c>
      <c r="E97" s="454">
        <v>0</v>
      </c>
      <c r="F97" s="454">
        <v>0</v>
      </c>
      <c r="G97" s="454">
        <v>0</v>
      </c>
      <c r="H97" s="454">
        <v>0</v>
      </c>
      <c r="I97" s="455">
        <v>0</v>
      </c>
      <c r="J97" s="465">
        <v>0</v>
      </c>
      <c r="K97" s="466">
        <v>0</v>
      </c>
      <c r="L97" s="466">
        <v>0</v>
      </c>
      <c r="M97" s="466">
        <v>0</v>
      </c>
      <c r="N97" s="466">
        <v>0</v>
      </c>
      <c r="O97" s="466">
        <v>0</v>
      </c>
      <c r="P97" s="466">
        <v>0</v>
      </c>
      <c r="Q97" s="466">
        <v>0</v>
      </c>
      <c r="R97" s="466">
        <v>0</v>
      </c>
      <c r="S97" s="466">
        <v>0</v>
      </c>
      <c r="T97" s="466">
        <v>0</v>
      </c>
      <c r="U97" s="466">
        <v>0</v>
      </c>
      <c r="V97" s="466">
        <v>0</v>
      </c>
      <c r="W97" s="466">
        <v>0</v>
      </c>
      <c r="X97" s="466">
        <v>0</v>
      </c>
      <c r="Y97" s="466">
        <v>0</v>
      </c>
      <c r="Z97" s="465">
        <v>0</v>
      </c>
      <c r="AA97" s="465">
        <v>0</v>
      </c>
      <c r="AB97" s="465">
        <v>0</v>
      </c>
      <c r="AC97" s="465">
        <v>0</v>
      </c>
      <c r="AD97" s="465">
        <v>0</v>
      </c>
      <c r="AE97" s="465">
        <v>0</v>
      </c>
      <c r="AF97" s="465">
        <v>0</v>
      </c>
      <c r="AG97" s="465">
        <v>0</v>
      </c>
      <c r="AH97" s="465">
        <v>0</v>
      </c>
      <c r="AI97" s="465">
        <v>0</v>
      </c>
      <c r="AJ97" s="465">
        <v>0</v>
      </c>
      <c r="AK97" s="465">
        <v>0</v>
      </c>
      <c r="AL97" s="465">
        <v>0</v>
      </c>
      <c r="AM97" s="465">
        <v>0</v>
      </c>
      <c r="AN97" s="465">
        <v>0</v>
      </c>
      <c r="AO97" s="465">
        <v>0</v>
      </c>
      <c r="AP97" s="465">
        <v>0</v>
      </c>
      <c r="AQ97" s="465">
        <v>0</v>
      </c>
      <c r="AR97" s="465">
        <v>0</v>
      </c>
      <c r="AS97" s="465">
        <v>0</v>
      </c>
      <c r="AT97" s="465">
        <v>0</v>
      </c>
      <c r="AU97" s="465">
        <v>0</v>
      </c>
    </row>
    <row r="98" spans="1:47" ht="30" x14ac:dyDescent="0.25">
      <c r="A98" s="502"/>
      <c r="B98" s="441">
        <v>331</v>
      </c>
      <c r="C98" s="448" t="s">
        <v>373</v>
      </c>
      <c r="D98" s="445">
        <v>0</v>
      </c>
      <c r="E98" s="454">
        <v>0</v>
      </c>
      <c r="F98" s="454">
        <v>0</v>
      </c>
      <c r="G98" s="454">
        <v>0</v>
      </c>
      <c r="H98" s="454">
        <v>0</v>
      </c>
      <c r="I98" s="455">
        <v>0</v>
      </c>
      <c r="J98" s="465">
        <v>0</v>
      </c>
      <c r="K98" s="466">
        <v>0</v>
      </c>
      <c r="L98" s="466">
        <v>0</v>
      </c>
      <c r="M98" s="466">
        <v>0</v>
      </c>
      <c r="N98" s="466">
        <v>0</v>
      </c>
      <c r="O98" s="466">
        <v>0</v>
      </c>
      <c r="P98" s="466">
        <v>0</v>
      </c>
      <c r="Q98" s="466">
        <v>0</v>
      </c>
      <c r="R98" s="466">
        <v>0</v>
      </c>
      <c r="S98" s="466">
        <v>0</v>
      </c>
      <c r="T98" s="466">
        <v>0</v>
      </c>
      <c r="U98" s="466">
        <v>0</v>
      </c>
      <c r="V98" s="466">
        <v>0</v>
      </c>
      <c r="W98" s="466">
        <v>0</v>
      </c>
      <c r="X98" s="466">
        <v>0</v>
      </c>
      <c r="Y98" s="466">
        <v>0</v>
      </c>
      <c r="Z98" s="465">
        <v>0</v>
      </c>
      <c r="AA98" s="465">
        <v>0</v>
      </c>
      <c r="AB98" s="465">
        <v>0</v>
      </c>
      <c r="AC98" s="465">
        <v>0</v>
      </c>
      <c r="AD98" s="465">
        <v>0</v>
      </c>
      <c r="AE98" s="465">
        <v>0</v>
      </c>
      <c r="AF98" s="465">
        <v>0</v>
      </c>
      <c r="AG98" s="465">
        <v>0</v>
      </c>
      <c r="AH98" s="465">
        <v>0</v>
      </c>
      <c r="AI98" s="465">
        <v>0</v>
      </c>
      <c r="AJ98" s="465">
        <v>0</v>
      </c>
      <c r="AK98" s="465">
        <v>0</v>
      </c>
      <c r="AL98" s="465">
        <v>0</v>
      </c>
      <c r="AM98" s="465">
        <v>0</v>
      </c>
      <c r="AN98" s="465">
        <v>0</v>
      </c>
      <c r="AO98" s="465">
        <v>0</v>
      </c>
      <c r="AP98" s="465">
        <v>0</v>
      </c>
      <c r="AQ98" s="465">
        <v>0</v>
      </c>
      <c r="AR98" s="465">
        <v>0</v>
      </c>
      <c r="AS98" s="465">
        <v>0</v>
      </c>
      <c r="AT98" s="465">
        <v>0</v>
      </c>
      <c r="AU98" s="465">
        <v>0</v>
      </c>
    </row>
    <row r="99" spans="1:47" ht="30" x14ac:dyDescent="0.25">
      <c r="A99" s="502"/>
      <c r="B99" s="441">
        <v>332</v>
      </c>
      <c r="C99" s="448" t="s">
        <v>374</v>
      </c>
      <c r="D99" s="445">
        <v>0</v>
      </c>
      <c r="E99" s="454">
        <v>0</v>
      </c>
      <c r="F99" s="454">
        <v>0</v>
      </c>
      <c r="G99" s="454">
        <v>0</v>
      </c>
      <c r="H99" s="454">
        <v>0</v>
      </c>
      <c r="I99" s="455">
        <v>0</v>
      </c>
      <c r="J99" s="465">
        <v>0</v>
      </c>
      <c r="K99" s="466">
        <v>0</v>
      </c>
      <c r="L99" s="466">
        <v>0</v>
      </c>
      <c r="M99" s="466">
        <v>0</v>
      </c>
      <c r="N99" s="466">
        <v>0</v>
      </c>
      <c r="O99" s="466">
        <v>0</v>
      </c>
      <c r="P99" s="466">
        <v>0</v>
      </c>
      <c r="Q99" s="466">
        <v>0</v>
      </c>
      <c r="R99" s="466">
        <v>0</v>
      </c>
      <c r="S99" s="466">
        <v>0</v>
      </c>
      <c r="T99" s="466">
        <v>0</v>
      </c>
      <c r="U99" s="466">
        <v>0</v>
      </c>
      <c r="V99" s="466">
        <v>0</v>
      </c>
      <c r="W99" s="466">
        <v>0</v>
      </c>
      <c r="X99" s="466">
        <v>0</v>
      </c>
      <c r="Y99" s="466">
        <v>0</v>
      </c>
      <c r="Z99" s="465">
        <v>0</v>
      </c>
      <c r="AA99" s="465">
        <v>0</v>
      </c>
      <c r="AB99" s="465">
        <v>0</v>
      </c>
      <c r="AC99" s="465">
        <v>0</v>
      </c>
      <c r="AD99" s="465">
        <v>0</v>
      </c>
      <c r="AE99" s="465">
        <v>0</v>
      </c>
      <c r="AF99" s="465">
        <v>0</v>
      </c>
      <c r="AG99" s="465">
        <v>0</v>
      </c>
      <c r="AH99" s="465">
        <v>0</v>
      </c>
      <c r="AI99" s="465">
        <v>0</v>
      </c>
      <c r="AJ99" s="465">
        <v>0</v>
      </c>
      <c r="AK99" s="465">
        <v>0</v>
      </c>
      <c r="AL99" s="465">
        <v>0</v>
      </c>
      <c r="AM99" s="465">
        <v>0</v>
      </c>
      <c r="AN99" s="465">
        <v>0</v>
      </c>
      <c r="AO99" s="465">
        <v>0</v>
      </c>
      <c r="AP99" s="465">
        <v>0</v>
      </c>
      <c r="AQ99" s="465">
        <v>0</v>
      </c>
      <c r="AR99" s="465">
        <v>0</v>
      </c>
      <c r="AS99" s="465">
        <v>0</v>
      </c>
      <c r="AT99" s="465">
        <v>0</v>
      </c>
      <c r="AU99" s="465">
        <v>0</v>
      </c>
    </row>
    <row r="100" spans="1:47" ht="30" x14ac:dyDescent="0.25">
      <c r="A100" s="502">
        <v>333</v>
      </c>
      <c r="B100" s="441">
        <v>333</v>
      </c>
      <c r="C100" s="448" t="s">
        <v>127</v>
      </c>
      <c r="D100" s="445">
        <v>0</v>
      </c>
      <c r="E100" s="454">
        <v>0</v>
      </c>
      <c r="F100" s="454">
        <v>1156253</v>
      </c>
      <c r="G100" s="454">
        <v>0</v>
      </c>
      <c r="H100" s="454">
        <v>0</v>
      </c>
      <c r="I100" s="455">
        <v>195887</v>
      </c>
      <c r="J100" s="465">
        <v>855424</v>
      </c>
      <c r="K100" s="466">
        <v>0</v>
      </c>
      <c r="L100" s="466">
        <v>0</v>
      </c>
      <c r="M100" s="466">
        <v>0</v>
      </c>
      <c r="N100" s="466">
        <v>0</v>
      </c>
      <c r="O100" s="466">
        <v>0</v>
      </c>
      <c r="P100" s="466">
        <v>0</v>
      </c>
      <c r="Q100" s="466">
        <v>0</v>
      </c>
      <c r="R100" s="466">
        <v>310655</v>
      </c>
      <c r="S100" s="466">
        <v>26566</v>
      </c>
      <c r="T100" s="466">
        <v>122685</v>
      </c>
      <c r="U100" s="466">
        <v>4415546</v>
      </c>
      <c r="V100" s="466">
        <v>0</v>
      </c>
      <c r="W100" s="466">
        <v>60094</v>
      </c>
      <c r="X100" s="466">
        <v>0</v>
      </c>
      <c r="Y100" s="466">
        <v>69457</v>
      </c>
      <c r="Z100" s="465">
        <v>383370</v>
      </c>
      <c r="AA100" s="465">
        <v>0</v>
      </c>
      <c r="AB100" s="465">
        <v>0</v>
      </c>
      <c r="AC100" s="465">
        <v>38432</v>
      </c>
      <c r="AD100" s="465">
        <v>133256</v>
      </c>
      <c r="AE100" s="465">
        <v>97682</v>
      </c>
      <c r="AF100" s="465">
        <v>7629880</v>
      </c>
      <c r="AG100" s="465">
        <v>0</v>
      </c>
      <c r="AH100" s="465">
        <v>102874</v>
      </c>
      <c r="AI100" s="465">
        <v>0</v>
      </c>
      <c r="AJ100" s="465">
        <v>5006972</v>
      </c>
      <c r="AK100" s="465">
        <v>2599790</v>
      </c>
      <c r="AL100" s="465">
        <v>216068777</v>
      </c>
      <c r="AM100" s="465">
        <v>1073801</v>
      </c>
      <c r="AN100" s="465">
        <v>18629</v>
      </c>
      <c r="AO100" s="465">
        <v>136362</v>
      </c>
      <c r="AP100" s="465">
        <v>24049</v>
      </c>
      <c r="AQ100" s="465">
        <v>51750</v>
      </c>
      <c r="AR100" s="465">
        <v>357319</v>
      </c>
      <c r="AS100" s="465">
        <v>0</v>
      </c>
      <c r="AT100" s="465">
        <v>0</v>
      </c>
      <c r="AU100" s="465">
        <v>104554</v>
      </c>
    </row>
    <row r="101" spans="1:47" ht="30" x14ac:dyDescent="0.25">
      <c r="A101" s="502">
        <v>334</v>
      </c>
      <c r="B101" s="441">
        <v>334</v>
      </c>
      <c r="C101" s="448" t="s">
        <v>176</v>
      </c>
      <c r="D101" s="445">
        <v>0</v>
      </c>
      <c r="E101" s="454">
        <v>0</v>
      </c>
      <c r="F101" s="454">
        <v>0</v>
      </c>
      <c r="G101" s="454">
        <v>18530517</v>
      </c>
      <c r="H101" s="454">
        <v>0</v>
      </c>
      <c r="I101" s="455">
        <v>1176693</v>
      </c>
      <c r="J101" s="465">
        <v>646889</v>
      </c>
      <c r="K101" s="466">
        <v>7355386</v>
      </c>
      <c r="L101" s="466">
        <v>0</v>
      </c>
      <c r="M101" s="466">
        <v>0</v>
      </c>
      <c r="N101" s="466">
        <v>0</v>
      </c>
      <c r="O101" s="466">
        <v>0</v>
      </c>
      <c r="P101" s="466">
        <v>0</v>
      </c>
      <c r="Q101" s="466">
        <v>0</v>
      </c>
      <c r="R101" s="466">
        <v>0</v>
      </c>
      <c r="S101" s="466">
        <v>0</v>
      </c>
      <c r="T101" s="466">
        <v>0</v>
      </c>
      <c r="U101" s="466">
        <v>0</v>
      </c>
      <c r="V101" s="466">
        <v>0</v>
      </c>
      <c r="W101" s="466">
        <v>43048</v>
      </c>
      <c r="X101" s="466">
        <v>0</v>
      </c>
      <c r="Y101" s="466">
        <v>0</v>
      </c>
      <c r="Z101" s="465">
        <v>2331725</v>
      </c>
      <c r="AA101" s="465">
        <v>0</v>
      </c>
      <c r="AB101" s="465">
        <v>0</v>
      </c>
      <c r="AC101" s="465">
        <v>376308</v>
      </c>
      <c r="AD101" s="465">
        <v>0</v>
      </c>
      <c r="AE101" s="465">
        <v>503543</v>
      </c>
      <c r="AF101" s="465">
        <v>36176510</v>
      </c>
      <c r="AG101" s="465">
        <v>0</v>
      </c>
      <c r="AH101" s="465">
        <v>0</v>
      </c>
      <c r="AI101" s="465">
        <v>0</v>
      </c>
      <c r="AJ101" s="465">
        <v>32785714</v>
      </c>
      <c r="AK101" s="465">
        <v>0</v>
      </c>
      <c r="AL101" s="465">
        <v>18066322</v>
      </c>
      <c r="AM101" s="465">
        <v>1514070</v>
      </c>
      <c r="AN101" s="465">
        <v>800610</v>
      </c>
      <c r="AO101" s="465">
        <v>35893</v>
      </c>
      <c r="AP101" s="465">
        <v>79986</v>
      </c>
      <c r="AQ101" s="465">
        <v>154212</v>
      </c>
      <c r="AR101" s="465">
        <v>1886648</v>
      </c>
      <c r="AS101" s="465">
        <v>0</v>
      </c>
      <c r="AT101" s="465">
        <v>0</v>
      </c>
      <c r="AU101" s="465">
        <v>0</v>
      </c>
    </row>
    <row r="102" spans="1:47" ht="30" x14ac:dyDescent="0.25">
      <c r="A102" s="502">
        <v>335</v>
      </c>
      <c r="B102" s="441">
        <v>335</v>
      </c>
      <c r="C102" s="448" t="s">
        <v>70</v>
      </c>
      <c r="D102" s="445">
        <v>0</v>
      </c>
      <c r="E102" s="454">
        <v>0</v>
      </c>
      <c r="F102" s="454">
        <v>0</v>
      </c>
      <c r="G102" s="454">
        <v>0</v>
      </c>
      <c r="H102" s="454">
        <v>0</v>
      </c>
      <c r="I102" s="455">
        <v>0</v>
      </c>
      <c r="J102" s="465">
        <v>0</v>
      </c>
      <c r="K102" s="466">
        <v>0</v>
      </c>
      <c r="L102" s="466">
        <v>0</v>
      </c>
      <c r="M102" s="466">
        <v>0</v>
      </c>
      <c r="N102" s="466">
        <v>0</v>
      </c>
      <c r="O102" s="466">
        <v>0</v>
      </c>
      <c r="P102" s="466">
        <v>0</v>
      </c>
      <c r="Q102" s="466">
        <v>0</v>
      </c>
      <c r="R102" s="466">
        <v>0</v>
      </c>
      <c r="S102" s="466">
        <v>0</v>
      </c>
      <c r="T102" s="466">
        <v>5395</v>
      </c>
      <c r="U102" s="466">
        <v>0</v>
      </c>
      <c r="V102" s="466">
        <v>0</v>
      </c>
      <c r="W102" s="466">
        <v>0</v>
      </c>
      <c r="X102" s="466">
        <v>0</v>
      </c>
      <c r="Y102" s="466">
        <v>0</v>
      </c>
      <c r="Z102" s="465">
        <v>0</v>
      </c>
      <c r="AA102" s="465">
        <v>0</v>
      </c>
      <c r="AB102" s="465">
        <v>0</v>
      </c>
      <c r="AC102" s="465">
        <v>0</v>
      </c>
      <c r="AD102" s="465">
        <v>0</v>
      </c>
      <c r="AE102" s="465">
        <v>14522</v>
      </c>
      <c r="AF102" s="465">
        <v>0</v>
      </c>
      <c r="AG102" s="465">
        <v>0</v>
      </c>
      <c r="AH102" s="465">
        <v>0</v>
      </c>
      <c r="AI102" s="465">
        <v>0</v>
      </c>
      <c r="AJ102" s="465">
        <v>65693</v>
      </c>
      <c r="AK102" s="465">
        <v>0</v>
      </c>
      <c r="AL102" s="465">
        <v>0</v>
      </c>
      <c r="AM102" s="465">
        <v>0</v>
      </c>
      <c r="AN102" s="465">
        <v>0</v>
      </c>
      <c r="AO102" s="465">
        <v>0</v>
      </c>
      <c r="AP102" s="465">
        <v>0</v>
      </c>
      <c r="AQ102" s="465">
        <v>0</v>
      </c>
      <c r="AR102" s="465">
        <v>0</v>
      </c>
      <c r="AS102" s="465">
        <v>0</v>
      </c>
      <c r="AT102" s="465">
        <v>0</v>
      </c>
      <c r="AU102" s="465">
        <v>0</v>
      </c>
    </row>
    <row r="103" spans="1:47" s="420" customFormat="1" x14ac:dyDescent="0.25">
      <c r="A103" s="415">
        <v>336</v>
      </c>
      <c r="B103" s="433">
        <v>336</v>
      </c>
      <c r="C103" s="423" t="s">
        <v>375</v>
      </c>
      <c r="D103" s="422">
        <v>0</v>
      </c>
      <c r="E103" s="434">
        <v>0</v>
      </c>
      <c r="F103" s="434">
        <v>900146</v>
      </c>
      <c r="G103" s="434">
        <v>0</v>
      </c>
      <c r="H103" s="434">
        <v>0</v>
      </c>
      <c r="I103" s="421">
        <v>3301</v>
      </c>
      <c r="J103" s="416">
        <v>78612</v>
      </c>
      <c r="K103" s="432">
        <v>0</v>
      </c>
      <c r="L103" s="432">
        <v>0</v>
      </c>
      <c r="M103" s="432">
        <v>0</v>
      </c>
      <c r="N103" s="432">
        <v>0</v>
      </c>
      <c r="O103" s="432">
        <v>0</v>
      </c>
      <c r="P103" s="432">
        <v>0</v>
      </c>
      <c r="Q103" s="432">
        <v>0</v>
      </c>
      <c r="R103" s="432">
        <v>18</v>
      </c>
      <c r="S103" s="432">
        <v>0</v>
      </c>
      <c r="T103" s="432">
        <v>6745</v>
      </c>
      <c r="U103" s="432">
        <v>150124</v>
      </c>
      <c r="V103" s="432">
        <v>0</v>
      </c>
      <c r="W103" s="432">
        <v>10679</v>
      </c>
      <c r="X103" s="432">
        <v>0</v>
      </c>
      <c r="Y103" s="432">
        <v>0</v>
      </c>
      <c r="Z103" s="416">
        <v>142953</v>
      </c>
      <c r="AA103" s="416">
        <v>0</v>
      </c>
      <c r="AB103" s="416">
        <v>0</v>
      </c>
      <c r="AC103" s="416">
        <v>0</v>
      </c>
      <c r="AD103" s="416">
        <v>1918</v>
      </c>
      <c r="AE103" s="416">
        <v>24577</v>
      </c>
      <c r="AF103" s="416">
        <v>5753877</v>
      </c>
      <c r="AG103" s="416">
        <v>0</v>
      </c>
      <c r="AH103" s="416">
        <v>0</v>
      </c>
      <c r="AI103" s="416">
        <v>0</v>
      </c>
      <c r="AJ103" s="416">
        <v>503984</v>
      </c>
      <c r="AK103" s="416">
        <v>40428</v>
      </c>
      <c r="AL103" s="416">
        <v>27027089</v>
      </c>
      <c r="AM103" s="416">
        <v>11265</v>
      </c>
      <c r="AN103" s="416">
        <v>0</v>
      </c>
      <c r="AO103" s="416">
        <v>0</v>
      </c>
      <c r="AP103" s="416">
        <v>338</v>
      </c>
      <c r="AQ103" s="416">
        <v>6181</v>
      </c>
      <c r="AR103" s="416">
        <v>91731</v>
      </c>
      <c r="AS103" s="416">
        <v>0</v>
      </c>
      <c r="AT103" s="416">
        <v>0</v>
      </c>
      <c r="AU103" s="416">
        <v>0</v>
      </c>
    </row>
    <row r="104" spans="1:47" ht="45" x14ac:dyDescent="0.25">
      <c r="A104" s="502"/>
      <c r="B104" s="441">
        <v>337</v>
      </c>
      <c r="C104" s="448" t="s">
        <v>376</v>
      </c>
      <c r="D104" s="445">
        <v>0</v>
      </c>
      <c r="E104" s="454">
        <v>0</v>
      </c>
      <c r="F104" s="454">
        <v>0</v>
      </c>
      <c r="G104" s="454">
        <v>0</v>
      </c>
      <c r="H104" s="454">
        <v>0</v>
      </c>
      <c r="I104" s="455">
        <v>0</v>
      </c>
      <c r="J104" s="465">
        <v>0</v>
      </c>
      <c r="K104" s="466">
        <v>0</v>
      </c>
      <c r="L104" s="466">
        <v>0</v>
      </c>
      <c r="M104" s="466">
        <v>0</v>
      </c>
      <c r="N104" s="466">
        <v>0</v>
      </c>
      <c r="O104" s="466">
        <v>0</v>
      </c>
      <c r="P104" s="466">
        <v>0</v>
      </c>
      <c r="Q104" s="466">
        <v>0</v>
      </c>
      <c r="R104" s="466">
        <v>0</v>
      </c>
      <c r="S104" s="466">
        <v>0</v>
      </c>
      <c r="T104" s="466">
        <v>0</v>
      </c>
      <c r="U104" s="466">
        <v>0</v>
      </c>
      <c r="V104" s="466">
        <v>0</v>
      </c>
      <c r="W104" s="466">
        <v>0</v>
      </c>
      <c r="X104" s="466">
        <v>0</v>
      </c>
      <c r="Y104" s="466">
        <v>0</v>
      </c>
      <c r="Z104" s="465">
        <v>0</v>
      </c>
      <c r="AA104" s="465">
        <v>0</v>
      </c>
      <c r="AB104" s="465">
        <v>0</v>
      </c>
      <c r="AC104" s="465">
        <v>0</v>
      </c>
      <c r="AD104" s="465">
        <v>0</v>
      </c>
      <c r="AE104" s="465">
        <v>0</v>
      </c>
      <c r="AF104" s="465">
        <v>0</v>
      </c>
      <c r="AG104" s="465">
        <v>0</v>
      </c>
      <c r="AH104" s="465">
        <v>0</v>
      </c>
      <c r="AI104" s="465">
        <v>0</v>
      </c>
      <c r="AJ104" s="465">
        <v>0</v>
      </c>
      <c r="AK104" s="465">
        <v>0</v>
      </c>
      <c r="AL104" s="465">
        <v>0</v>
      </c>
      <c r="AM104" s="465">
        <v>0</v>
      </c>
      <c r="AN104" s="465">
        <v>0</v>
      </c>
      <c r="AO104" s="465">
        <v>0</v>
      </c>
      <c r="AP104" s="465">
        <v>0</v>
      </c>
      <c r="AQ104" s="465">
        <v>0</v>
      </c>
      <c r="AR104" s="465">
        <v>0</v>
      </c>
      <c r="AS104" s="465">
        <v>0</v>
      </c>
      <c r="AT104" s="465">
        <v>0</v>
      </c>
      <c r="AU104" s="465">
        <v>0</v>
      </c>
    </row>
    <row r="105" spans="1:47" s="420" customFormat="1" ht="30" x14ac:dyDescent="0.25">
      <c r="A105" s="415">
        <v>338</v>
      </c>
      <c r="B105" s="433">
        <v>338</v>
      </c>
      <c r="C105" s="423" t="s">
        <v>69</v>
      </c>
      <c r="D105" s="422">
        <v>0</v>
      </c>
      <c r="E105" s="434">
        <v>0</v>
      </c>
      <c r="F105" s="434">
        <v>900146</v>
      </c>
      <c r="G105" s="434">
        <v>0</v>
      </c>
      <c r="H105" s="434">
        <v>0</v>
      </c>
      <c r="I105" s="421">
        <v>7336</v>
      </c>
      <c r="J105" s="416">
        <v>2384736</v>
      </c>
      <c r="K105" s="432">
        <v>0</v>
      </c>
      <c r="L105" s="432">
        <v>0</v>
      </c>
      <c r="M105" s="432">
        <v>0</v>
      </c>
      <c r="N105" s="432">
        <v>0</v>
      </c>
      <c r="O105" s="432">
        <v>0</v>
      </c>
      <c r="P105" s="432">
        <v>0</v>
      </c>
      <c r="Q105" s="432">
        <v>0</v>
      </c>
      <c r="R105" s="432">
        <v>18</v>
      </c>
      <c r="S105" s="432">
        <v>0</v>
      </c>
      <c r="T105" s="432">
        <v>6745</v>
      </c>
      <c r="U105" s="432">
        <v>234278</v>
      </c>
      <c r="V105" s="432">
        <v>0</v>
      </c>
      <c r="W105" s="432">
        <v>27972</v>
      </c>
      <c r="X105" s="432">
        <v>0</v>
      </c>
      <c r="Y105" s="432">
        <v>134467</v>
      </c>
      <c r="Z105" s="416">
        <v>142953</v>
      </c>
      <c r="AA105" s="416">
        <v>0</v>
      </c>
      <c r="AB105" s="416">
        <v>0</v>
      </c>
      <c r="AC105" s="416">
        <v>0</v>
      </c>
      <c r="AD105" s="416">
        <v>1918</v>
      </c>
      <c r="AE105" s="416">
        <v>74732</v>
      </c>
      <c r="AF105" s="416">
        <v>87181599</v>
      </c>
      <c r="AG105" s="416">
        <v>0</v>
      </c>
      <c r="AH105" s="416">
        <v>0</v>
      </c>
      <c r="AI105" s="416">
        <v>0</v>
      </c>
      <c r="AJ105" s="416">
        <v>583946</v>
      </c>
      <c r="AK105" s="416">
        <v>64418</v>
      </c>
      <c r="AL105" s="416">
        <v>28824951</v>
      </c>
      <c r="AM105" s="416">
        <v>11265</v>
      </c>
      <c r="AN105" s="416">
        <v>0</v>
      </c>
      <c r="AO105" s="416">
        <v>600</v>
      </c>
      <c r="AP105" s="416">
        <v>338</v>
      </c>
      <c r="AQ105" s="416">
        <v>6181</v>
      </c>
      <c r="AR105" s="416">
        <v>468618</v>
      </c>
      <c r="AS105" s="416">
        <v>0</v>
      </c>
      <c r="AT105" s="416">
        <v>0</v>
      </c>
      <c r="AU105" s="416">
        <v>0</v>
      </c>
    </row>
    <row r="106" spans="1:47" x14ac:dyDescent="0.25">
      <c r="A106" s="502">
        <v>339</v>
      </c>
      <c r="B106" s="441">
        <v>339</v>
      </c>
      <c r="C106" s="448" t="s">
        <v>133</v>
      </c>
      <c r="D106" s="445">
        <v>0</v>
      </c>
      <c r="E106" s="454">
        <v>0</v>
      </c>
      <c r="F106" s="454">
        <v>7129416</v>
      </c>
      <c r="G106" s="454">
        <v>0</v>
      </c>
      <c r="H106" s="454">
        <v>0</v>
      </c>
      <c r="I106" s="455">
        <v>0</v>
      </c>
      <c r="J106" s="465">
        <v>0</v>
      </c>
      <c r="K106" s="466">
        <v>0</v>
      </c>
      <c r="L106" s="466">
        <v>0</v>
      </c>
      <c r="M106" s="466">
        <v>0</v>
      </c>
      <c r="N106" s="466">
        <v>0</v>
      </c>
      <c r="O106" s="466">
        <v>0</v>
      </c>
      <c r="P106" s="466">
        <v>0</v>
      </c>
      <c r="Q106" s="466">
        <v>0</v>
      </c>
      <c r="R106" s="466">
        <v>0</v>
      </c>
      <c r="S106" s="466">
        <v>0</v>
      </c>
      <c r="T106" s="466">
        <v>0</v>
      </c>
      <c r="U106" s="466">
        <v>0</v>
      </c>
      <c r="V106" s="466">
        <v>0</v>
      </c>
      <c r="W106" s="466">
        <v>0</v>
      </c>
      <c r="X106" s="466">
        <v>0</v>
      </c>
      <c r="Y106" s="466">
        <v>0</v>
      </c>
      <c r="Z106" s="465">
        <v>5825</v>
      </c>
      <c r="AA106" s="465">
        <v>0</v>
      </c>
      <c r="AB106" s="465">
        <v>0</v>
      </c>
      <c r="AC106" s="465">
        <v>0</v>
      </c>
      <c r="AD106" s="465">
        <v>0</v>
      </c>
      <c r="AE106" s="465">
        <v>283318</v>
      </c>
      <c r="AF106" s="465">
        <v>44186342</v>
      </c>
      <c r="AG106" s="465">
        <v>0</v>
      </c>
      <c r="AH106" s="465">
        <v>0</v>
      </c>
      <c r="AI106" s="465">
        <v>0</v>
      </c>
      <c r="AJ106" s="465">
        <v>413723</v>
      </c>
      <c r="AK106" s="465">
        <v>289937</v>
      </c>
      <c r="AL106" s="465">
        <v>1165852</v>
      </c>
      <c r="AM106" s="465">
        <v>0</v>
      </c>
      <c r="AN106" s="465">
        <v>0</v>
      </c>
      <c r="AO106" s="465">
        <v>51759</v>
      </c>
      <c r="AP106" s="465">
        <v>350</v>
      </c>
      <c r="AQ106" s="465">
        <v>0</v>
      </c>
      <c r="AR106" s="465">
        <v>1718191</v>
      </c>
      <c r="AS106" s="465">
        <v>0</v>
      </c>
      <c r="AT106" s="465">
        <v>0</v>
      </c>
      <c r="AU106" s="465">
        <v>0</v>
      </c>
    </row>
    <row r="107" spans="1:47" ht="30" x14ac:dyDescent="0.25">
      <c r="A107" s="502"/>
      <c r="B107" s="441">
        <v>340</v>
      </c>
      <c r="C107" s="448" t="s">
        <v>377</v>
      </c>
      <c r="D107" s="445">
        <v>0</v>
      </c>
      <c r="E107" s="454">
        <v>0</v>
      </c>
      <c r="F107" s="454">
        <v>0</v>
      </c>
      <c r="G107" s="454">
        <v>0</v>
      </c>
      <c r="H107" s="454">
        <v>0</v>
      </c>
      <c r="I107" s="455">
        <v>0</v>
      </c>
      <c r="J107" s="465">
        <v>0</v>
      </c>
      <c r="K107" s="466">
        <v>0</v>
      </c>
      <c r="L107" s="466">
        <v>0</v>
      </c>
      <c r="M107" s="466">
        <v>0</v>
      </c>
      <c r="N107" s="466">
        <v>0</v>
      </c>
      <c r="O107" s="466">
        <v>0</v>
      </c>
      <c r="P107" s="466">
        <v>0</v>
      </c>
      <c r="Q107" s="466">
        <v>0</v>
      </c>
      <c r="R107" s="466">
        <v>0</v>
      </c>
      <c r="S107" s="466">
        <v>0</v>
      </c>
      <c r="T107" s="466">
        <v>0</v>
      </c>
      <c r="U107" s="466">
        <v>0</v>
      </c>
      <c r="V107" s="466">
        <v>0</v>
      </c>
      <c r="W107" s="466">
        <v>0</v>
      </c>
      <c r="X107" s="466">
        <v>0</v>
      </c>
      <c r="Y107" s="466">
        <v>0</v>
      </c>
      <c r="Z107" s="465">
        <v>0</v>
      </c>
      <c r="AA107" s="465">
        <v>0</v>
      </c>
      <c r="AB107" s="465">
        <v>0</v>
      </c>
      <c r="AC107" s="465">
        <v>0</v>
      </c>
      <c r="AD107" s="465">
        <v>0</v>
      </c>
      <c r="AE107" s="465">
        <v>0</v>
      </c>
      <c r="AF107" s="465">
        <v>0</v>
      </c>
      <c r="AG107" s="465">
        <v>0</v>
      </c>
      <c r="AH107" s="465">
        <v>0</v>
      </c>
      <c r="AI107" s="465">
        <v>0</v>
      </c>
      <c r="AJ107" s="465">
        <v>0</v>
      </c>
      <c r="AK107" s="465">
        <v>0</v>
      </c>
      <c r="AL107" s="465">
        <v>0</v>
      </c>
      <c r="AM107" s="465">
        <v>0</v>
      </c>
      <c r="AN107" s="465">
        <v>0</v>
      </c>
      <c r="AO107" s="465">
        <v>0</v>
      </c>
      <c r="AP107" s="465">
        <v>0</v>
      </c>
      <c r="AQ107" s="465">
        <v>0</v>
      </c>
      <c r="AR107" s="465">
        <v>0</v>
      </c>
      <c r="AS107" s="465">
        <v>0</v>
      </c>
      <c r="AT107" s="465">
        <v>0</v>
      </c>
      <c r="AU107" s="465">
        <v>0</v>
      </c>
    </row>
    <row r="108" spans="1:47" x14ac:dyDescent="0.25">
      <c r="A108" s="502">
        <v>341</v>
      </c>
      <c r="B108" s="441">
        <v>341</v>
      </c>
      <c r="C108" s="448" t="s">
        <v>136</v>
      </c>
      <c r="D108" s="445">
        <v>0</v>
      </c>
      <c r="E108" s="454">
        <v>0</v>
      </c>
      <c r="F108" s="454">
        <v>336712</v>
      </c>
      <c r="G108" s="454">
        <v>0</v>
      </c>
      <c r="H108" s="454">
        <v>0</v>
      </c>
      <c r="I108" s="455">
        <v>335839</v>
      </c>
      <c r="J108" s="465">
        <v>2420375</v>
      </c>
      <c r="K108" s="466">
        <v>0</v>
      </c>
      <c r="L108" s="466">
        <v>0</v>
      </c>
      <c r="M108" s="466">
        <v>0</v>
      </c>
      <c r="N108" s="466">
        <v>0</v>
      </c>
      <c r="O108" s="466">
        <v>0</v>
      </c>
      <c r="P108" s="466">
        <v>0</v>
      </c>
      <c r="Q108" s="466">
        <v>0</v>
      </c>
      <c r="R108" s="466">
        <v>29140</v>
      </c>
      <c r="S108" s="466">
        <v>35</v>
      </c>
      <c r="T108" s="466">
        <v>106476</v>
      </c>
      <c r="U108" s="466">
        <v>2418835</v>
      </c>
      <c r="V108" s="466">
        <v>0</v>
      </c>
      <c r="W108" s="466">
        <v>54</v>
      </c>
      <c r="X108" s="466">
        <v>0</v>
      </c>
      <c r="Y108" s="466">
        <v>97</v>
      </c>
      <c r="Z108" s="465">
        <v>324998</v>
      </c>
      <c r="AA108" s="465">
        <v>0</v>
      </c>
      <c r="AB108" s="465">
        <v>0</v>
      </c>
      <c r="AC108" s="465">
        <v>109975</v>
      </c>
      <c r="AD108" s="465">
        <v>75400</v>
      </c>
      <c r="AE108" s="465">
        <v>337496</v>
      </c>
      <c r="AF108" s="465">
        <v>12804715</v>
      </c>
      <c r="AG108" s="465">
        <v>0</v>
      </c>
      <c r="AH108" s="465">
        <v>17766</v>
      </c>
      <c r="AI108" s="465">
        <v>0</v>
      </c>
      <c r="AJ108" s="465">
        <v>4355989</v>
      </c>
      <c r="AK108" s="465">
        <v>820301</v>
      </c>
      <c r="AL108" s="465">
        <v>155777872</v>
      </c>
      <c r="AM108" s="465">
        <v>205188</v>
      </c>
      <c r="AN108" s="465">
        <v>22477</v>
      </c>
      <c r="AO108" s="465">
        <v>1498</v>
      </c>
      <c r="AP108" s="465">
        <v>6687</v>
      </c>
      <c r="AQ108" s="465">
        <v>44057</v>
      </c>
      <c r="AR108" s="465">
        <v>40125</v>
      </c>
      <c r="AS108" s="465">
        <v>0</v>
      </c>
      <c r="AT108" s="465">
        <v>0</v>
      </c>
      <c r="AU108" s="465">
        <v>56</v>
      </c>
    </row>
    <row r="109" spans="1:47" ht="30" x14ac:dyDescent="0.25">
      <c r="A109" s="502"/>
      <c r="B109" s="441">
        <v>342</v>
      </c>
      <c r="C109" s="448" t="s">
        <v>245</v>
      </c>
      <c r="D109" s="445">
        <v>0</v>
      </c>
      <c r="E109" s="454">
        <v>0</v>
      </c>
      <c r="F109" s="454">
        <v>0</v>
      </c>
      <c r="G109" s="454">
        <v>0</v>
      </c>
      <c r="H109" s="454">
        <v>0</v>
      </c>
      <c r="I109" s="455">
        <v>0</v>
      </c>
      <c r="J109" s="465">
        <v>0</v>
      </c>
      <c r="K109" s="466">
        <v>0</v>
      </c>
      <c r="L109" s="466">
        <v>0</v>
      </c>
      <c r="M109" s="466">
        <v>0</v>
      </c>
      <c r="N109" s="466">
        <v>0</v>
      </c>
      <c r="O109" s="466">
        <v>0</v>
      </c>
      <c r="P109" s="466">
        <v>0</v>
      </c>
      <c r="Q109" s="466">
        <v>0</v>
      </c>
      <c r="R109" s="466">
        <v>0</v>
      </c>
      <c r="S109" s="466">
        <v>0</v>
      </c>
      <c r="T109" s="466">
        <v>0</v>
      </c>
      <c r="U109" s="466">
        <v>0</v>
      </c>
      <c r="V109" s="466">
        <v>0</v>
      </c>
      <c r="W109" s="466">
        <v>0</v>
      </c>
      <c r="X109" s="466">
        <v>0</v>
      </c>
      <c r="Y109" s="466">
        <v>0</v>
      </c>
      <c r="Z109" s="465">
        <v>0</v>
      </c>
      <c r="AA109" s="465">
        <v>0</v>
      </c>
      <c r="AB109" s="465">
        <v>0</v>
      </c>
      <c r="AC109" s="465">
        <v>0</v>
      </c>
      <c r="AD109" s="465">
        <v>0</v>
      </c>
      <c r="AE109" s="465">
        <v>0</v>
      </c>
      <c r="AF109" s="465">
        <v>0</v>
      </c>
      <c r="AG109" s="465">
        <v>0</v>
      </c>
      <c r="AH109" s="465">
        <v>0</v>
      </c>
      <c r="AI109" s="465">
        <v>0</v>
      </c>
      <c r="AJ109" s="465">
        <v>0</v>
      </c>
      <c r="AK109" s="465">
        <v>0</v>
      </c>
      <c r="AL109" s="465">
        <v>0</v>
      </c>
      <c r="AM109" s="465">
        <v>0</v>
      </c>
      <c r="AN109" s="465">
        <v>0</v>
      </c>
      <c r="AO109" s="465">
        <v>0</v>
      </c>
      <c r="AP109" s="465">
        <v>0</v>
      </c>
      <c r="AQ109" s="465">
        <v>0</v>
      </c>
      <c r="AR109" s="465">
        <v>0</v>
      </c>
      <c r="AS109" s="465">
        <v>0</v>
      </c>
      <c r="AT109" s="465">
        <v>0</v>
      </c>
      <c r="AU109" s="465">
        <v>0</v>
      </c>
    </row>
    <row r="110" spans="1:47" ht="30" x14ac:dyDescent="0.25">
      <c r="A110" s="502"/>
      <c r="B110" s="441">
        <v>343</v>
      </c>
      <c r="C110" s="448" t="s">
        <v>378</v>
      </c>
      <c r="D110" s="445">
        <v>0</v>
      </c>
      <c r="E110" s="454">
        <v>0</v>
      </c>
      <c r="F110" s="454">
        <v>0</v>
      </c>
      <c r="G110" s="454">
        <v>0</v>
      </c>
      <c r="H110" s="454">
        <v>0</v>
      </c>
      <c r="I110" s="455">
        <v>0</v>
      </c>
      <c r="J110" s="465">
        <v>0</v>
      </c>
      <c r="K110" s="466">
        <v>0</v>
      </c>
      <c r="L110" s="466">
        <v>0</v>
      </c>
      <c r="M110" s="466">
        <v>0</v>
      </c>
      <c r="N110" s="466">
        <v>0</v>
      </c>
      <c r="O110" s="466">
        <v>0</v>
      </c>
      <c r="P110" s="466">
        <v>0</v>
      </c>
      <c r="Q110" s="466">
        <v>0</v>
      </c>
      <c r="R110" s="466">
        <v>0</v>
      </c>
      <c r="S110" s="466">
        <v>0</v>
      </c>
      <c r="T110" s="466">
        <v>0</v>
      </c>
      <c r="U110" s="466">
        <v>0</v>
      </c>
      <c r="V110" s="466">
        <v>0</v>
      </c>
      <c r="W110" s="466">
        <v>0</v>
      </c>
      <c r="X110" s="466">
        <v>0</v>
      </c>
      <c r="Y110" s="466">
        <v>0</v>
      </c>
      <c r="Z110" s="465">
        <v>0</v>
      </c>
      <c r="AA110" s="465">
        <v>0</v>
      </c>
      <c r="AB110" s="465">
        <v>0</v>
      </c>
      <c r="AC110" s="465">
        <v>0</v>
      </c>
      <c r="AD110" s="465">
        <v>0</v>
      </c>
      <c r="AE110" s="465">
        <v>0</v>
      </c>
      <c r="AF110" s="465">
        <v>0</v>
      </c>
      <c r="AG110" s="465">
        <v>0</v>
      </c>
      <c r="AH110" s="465">
        <v>0</v>
      </c>
      <c r="AI110" s="465">
        <v>0</v>
      </c>
      <c r="AJ110" s="465">
        <v>0</v>
      </c>
      <c r="AK110" s="465">
        <v>0</v>
      </c>
      <c r="AL110" s="465">
        <v>0</v>
      </c>
      <c r="AM110" s="465">
        <v>0</v>
      </c>
      <c r="AN110" s="465">
        <v>0</v>
      </c>
      <c r="AO110" s="465">
        <v>0</v>
      </c>
      <c r="AP110" s="465">
        <v>0</v>
      </c>
      <c r="AQ110" s="465">
        <v>0</v>
      </c>
      <c r="AR110" s="465">
        <v>0</v>
      </c>
      <c r="AS110" s="465">
        <v>0</v>
      </c>
      <c r="AT110" s="465">
        <v>0</v>
      </c>
      <c r="AU110" s="465">
        <v>0</v>
      </c>
    </row>
    <row r="111" spans="1:47" ht="30" x14ac:dyDescent="0.25">
      <c r="A111" s="502"/>
      <c r="B111" s="441">
        <v>344</v>
      </c>
      <c r="C111" s="448" t="s">
        <v>379</v>
      </c>
      <c r="D111" s="445">
        <v>0</v>
      </c>
      <c r="E111" s="454">
        <v>0</v>
      </c>
      <c r="F111" s="454">
        <v>0</v>
      </c>
      <c r="G111" s="454">
        <v>0</v>
      </c>
      <c r="H111" s="454">
        <v>0</v>
      </c>
      <c r="I111" s="455">
        <v>0</v>
      </c>
      <c r="J111" s="465">
        <v>0</v>
      </c>
      <c r="K111" s="466">
        <v>0</v>
      </c>
      <c r="L111" s="466">
        <v>0</v>
      </c>
      <c r="M111" s="466">
        <v>0</v>
      </c>
      <c r="N111" s="466">
        <v>0</v>
      </c>
      <c r="O111" s="466">
        <v>0</v>
      </c>
      <c r="P111" s="466">
        <v>0</v>
      </c>
      <c r="Q111" s="466">
        <v>0</v>
      </c>
      <c r="R111" s="466">
        <v>0</v>
      </c>
      <c r="S111" s="466">
        <v>0</v>
      </c>
      <c r="T111" s="466">
        <v>0</v>
      </c>
      <c r="U111" s="466">
        <v>0</v>
      </c>
      <c r="V111" s="466">
        <v>0</v>
      </c>
      <c r="W111" s="466">
        <v>0</v>
      </c>
      <c r="X111" s="466">
        <v>0</v>
      </c>
      <c r="Y111" s="466">
        <v>0</v>
      </c>
      <c r="Z111" s="465">
        <v>0</v>
      </c>
      <c r="AA111" s="465">
        <v>0</v>
      </c>
      <c r="AB111" s="465">
        <v>0</v>
      </c>
      <c r="AC111" s="465">
        <v>0</v>
      </c>
      <c r="AD111" s="465">
        <v>0</v>
      </c>
      <c r="AE111" s="465">
        <v>0</v>
      </c>
      <c r="AF111" s="465">
        <v>0</v>
      </c>
      <c r="AG111" s="465">
        <v>0</v>
      </c>
      <c r="AH111" s="465">
        <v>0</v>
      </c>
      <c r="AI111" s="465">
        <v>0</v>
      </c>
      <c r="AJ111" s="465">
        <v>0</v>
      </c>
      <c r="AK111" s="465">
        <v>0</v>
      </c>
      <c r="AL111" s="465">
        <v>0</v>
      </c>
      <c r="AM111" s="465">
        <v>0</v>
      </c>
      <c r="AN111" s="465">
        <v>0</v>
      </c>
      <c r="AO111" s="465">
        <v>0</v>
      </c>
      <c r="AP111" s="465">
        <v>0</v>
      </c>
      <c r="AQ111" s="465">
        <v>0</v>
      </c>
      <c r="AR111" s="465">
        <v>0</v>
      </c>
      <c r="AS111" s="465">
        <v>0</v>
      </c>
      <c r="AT111" s="465">
        <v>0</v>
      </c>
      <c r="AU111" s="465">
        <v>0</v>
      </c>
    </row>
    <row r="112" spans="1:47" ht="30" x14ac:dyDescent="0.25">
      <c r="A112" s="502"/>
      <c r="B112" s="441">
        <v>346</v>
      </c>
      <c r="C112" s="448" t="s">
        <v>246</v>
      </c>
      <c r="D112" s="445">
        <v>0</v>
      </c>
      <c r="E112" s="454">
        <v>0</v>
      </c>
      <c r="F112" s="454">
        <v>0</v>
      </c>
      <c r="G112" s="454">
        <v>0</v>
      </c>
      <c r="H112" s="454">
        <v>0</v>
      </c>
      <c r="I112" s="455">
        <v>0</v>
      </c>
      <c r="J112" s="465">
        <v>0</v>
      </c>
      <c r="K112" s="466">
        <v>0</v>
      </c>
      <c r="L112" s="466">
        <v>0</v>
      </c>
      <c r="M112" s="466">
        <v>0</v>
      </c>
      <c r="N112" s="466">
        <v>0</v>
      </c>
      <c r="O112" s="466">
        <v>0</v>
      </c>
      <c r="P112" s="466">
        <v>0</v>
      </c>
      <c r="Q112" s="466">
        <v>0</v>
      </c>
      <c r="R112" s="466">
        <v>0</v>
      </c>
      <c r="S112" s="466">
        <v>0</v>
      </c>
      <c r="T112" s="466">
        <v>0</v>
      </c>
      <c r="U112" s="466">
        <v>0</v>
      </c>
      <c r="V112" s="466">
        <v>0</v>
      </c>
      <c r="W112" s="466">
        <v>0</v>
      </c>
      <c r="X112" s="466">
        <v>0</v>
      </c>
      <c r="Y112" s="466">
        <v>0</v>
      </c>
      <c r="Z112" s="465">
        <v>0</v>
      </c>
      <c r="AA112" s="465">
        <v>0</v>
      </c>
      <c r="AB112" s="465">
        <v>0</v>
      </c>
      <c r="AC112" s="465">
        <v>0</v>
      </c>
      <c r="AD112" s="465">
        <v>0</v>
      </c>
      <c r="AE112" s="465">
        <v>0</v>
      </c>
      <c r="AF112" s="465">
        <v>0</v>
      </c>
      <c r="AG112" s="465">
        <v>0</v>
      </c>
      <c r="AH112" s="465">
        <v>0</v>
      </c>
      <c r="AI112" s="465">
        <v>0</v>
      </c>
      <c r="AJ112" s="465">
        <v>0</v>
      </c>
      <c r="AK112" s="465">
        <v>0</v>
      </c>
      <c r="AL112" s="465">
        <v>0</v>
      </c>
      <c r="AM112" s="465">
        <v>0</v>
      </c>
      <c r="AN112" s="465">
        <v>0</v>
      </c>
      <c r="AO112" s="465">
        <v>0</v>
      </c>
      <c r="AP112" s="465">
        <v>0</v>
      </c>
      <c r="AQ112" s="465">
        <v>0</v>
      </c>
      <c r="AR112" s="465">
        <v>0</v>
      </c>
      <c r="AS112" s="465">
        <v>0</v>
      </c>
      <c r="AT112" s="465">
        <v>0</v>
      </c>
      <c r="AU112" s="465">
        <v>0</v>
      </c>
    </row>
    <row r="113" spans="1:47" ht="30" x14ac:dyDescent="0.25">
      <c r="A113" s="502"/>
      <c r="B113" s="441">
        <v>347</v>
      </c>
      <c r="C113" s="448" t="s">
        <v>380</v>
      </c>
      <c r="D113" s="445">
        <v>0</v>
      </c>
      <c r="E113" s="454">
        <v>0</v>
      </c>
      <c r="F113" s="454">
        <v>0</v>
      </c>
      <c r="G113" s="454">
        <v>0</v>
      </c>
      <c r="H113" s="454">
        <v>0</v>
      </c>
      <c r="I113" s="455">
        <v>0</v>
      </c>
      <c r="J113" s="465">
        <v>0</v>
      </c>
      <c r="K113" s="466">
        <v>0</v>
      </c>
      <c r="L113" s="466">
        <v>0</v>
      </c>
      <c r="M113" s="466">
        <v>0</v>
      </c>
      <c r="N113" s="466">
        <v>0</v>
      </c>
      <c r="O113" s="466">
        <v>0</v>
      </c>
      <c r="P113" s="466">
        <v>0</v>
      </c>
      <c r="Q113" s="466">
        <v>0</v>
      </c>
      <c r="R113" s="466">
        <v>0</v>
      </c>
      <c r="S113" s="466">
        <v>0</v>
      </c>
      <c r="T113" s="466">
        <v>0</v>
      </c>
      <c r="U113" s="466">
        <v>0</v>
      </c>
      <c r="V113" s="466">
        <v>0</v>
      </c>
      <c r="W113" s="466">
        <v>0</v>
      </c>
      <c r="X113" s="466">
        <v>0</v>
      </c>
      <c r="Y113" s="466">
        <v>0</v>
      </c>
      <c r="Z113" s="465">
        <v>0</v>
      </c>
      <c r="AA113" s="465">
        <v>0</v>
      </c>
      <c r="AB113" s="465">
        <v>0</v>
      </c>
      <c r="AC113" s="465">
        <v>0</v>
      </c>
      <c r="AD113" s="465">
        <v>0</v>
      </c>
      <c r="AE113" s="465">
        <v>0</v>
      </c>
      <c r="AF113" s="465">
        <v>0</v>
      </c>
      <c r="AG113" s="465">
        <v>0</v>
      </c>
      <c r="AH113" s="465">
        <v>0</v>
      </c>
      <c r="AI113" s="465">
        <v>0</v>
      </c>
      <c r="AJ113" s="465">
        <v>0</v>
      </c>
      <c r="AK113" s="465">
        <v>0</v>
      </c>
      <c r="AL113" s="465">
        <v>0</v>
      </c>
      <c r="AM113" s="465">
        <v>0</v>
      </c>
      <c r="AN113" s="465">
        <v>0</v>
      </c>
      <c r="AO113" s="465">
        <v>0</v>
      </c>
      <c r="AP113" s="465">
        <v>0</v>
      </c>
      <c r="AQ113" s="465">
        <v>0</v>
      </c>
      <c r="AR113" s="465">
        <v>0</v>
      </c>
      <c r="AS113" s="465">
        <v>0</v>
      </c>
      <c r="AT113" s="465">
        <v>0</v>
      </c>
      <c r="AU113" s="465">
        <v>0</v>
      </c>
    </row>
    <row r="114" spans="1:47" ht="30" x14ac:dyDescent="0.25">
      <c r="A114" s="502"/>
      <c r="B114" s="441">
        <v>349</v>
      </c>
      <c r="C114" s="448" t="s">
        <v>381</v>
      </c>
      <c r="D114" s="445">
        <v>0</v>
      </c>
      <c r="E114" s="454">
        <v>0</v>
      </c>
      <c r="F114" s="454">
        <v>0</v>
      </c>
      <c r="G114" s="454">
        <v>0</v>
      </c>
      <c r="H114" s="454">
        <v>0</v>
      </c>
      <c r="I114" s="455">
        <v>0</v>
      </c>
      <c r="J114" s="465">
        <v>0</v>
      </c>
      <c r="K114" s="466">
        <v>0</v>
      </c>
      <c r="L114" s="466">
        <v>0</v>
      </c>
      <c r="M114" s="466">
        <v>0</v>
      </c>
      <c r="N114" s="466">
        <v>0</v>
      </c>
      <c r="O114" s="466">
        <v>0</v>
      </c>
      <c r="P114" s="466">
        <v>0</v>
      </c>
      <c r="Q114" s="466">
        <v>0</v>
      </c>
      <c r="R114" s="466">
        <v>0</v>
      </c>
      <c r="S114" s="466">
        <v>0</v>
      </c>
      <c r="T114" s="466">
        <v>0</v>
      </c>
      <c r="U114" s="466">
        <v>0</v>
      </c>
      <c r="V114" s="466">
        <v>0</v>
      </c>
      <c r="W114" s="466">
        <v>0</v>
      </c>
      <c r="X114" s="466">
        <v>0</v>
      </c>
      <c r="Y114" s="466">
        <v>0</v>
      </c>
      <c r="Z114" s="465">
        <v>0</v>
      </c>
      <c r="AA114" s="465">
        <v>0</v>
      </c>
      <c r="AB114" s="465">
        <v>0</v>
      </c>
      <c r="AC114" s="465">
        <v>0</v>
      </c>
      <c r="AD114" s="465">
        <v>0</v>
      </c>
      <c r="AE114" s="465">
        <v>0</v>
      </c>
      <c r="AF114" s="465">
        <v>0</v>
      </c>
      <c r="AG114" s="465">
        <v>0</v>
      </c>
      <c r="AH114" s="465">
        <v>0</v>
      </c>
      <c r="AI114" s="465">
        <v>0</v>
      </c>
      <c r="AJ114" s="465">
        <v>0</v>
      </c>
      <c r="AK114" s="465">
        <v>0</v>
      </c>
      <c r="AL114" s="465">
        <v>0</v>
      </c>
      <c r="AM114" s="465">
        <v>0</v>
      </c>
      <c r="AN114" s="465">
        <v>0</v>
      </c>
      <c r="AO114" s="465">
        <v>0</v>
      </c>
      <c r="AP114" s="465">
        <v>0</v>
      </c>
      <c r="AQ114" s="465">
        <v>0</v>
      </c>
      <c r="AR114" s="465">
        <v>0</v>
      </c>
      <c r="AS114" s="465">
        <v>0</v>
      </c>
      <c r="AT114" s="465">
        <v>0</v>
      </c>
      <c r="AU114" s="465">
        <v>0</v>
      </c>
    </row>
    <row r="115" spans="1:47" ht="45" x14ac:dyDescent="0.25">
      <c r="A115" s="502"/>
      <c r="B115" s="441">
        <v>350</v>
      </c>
      <c r="C115" s="448" t="s">
        <v>247</v>
      </c>
      <c r="D115" s="445">
        <v>0</v>
      </c>
      <c r="E115" s="454">
        <v>0</v>
      </c>
      <c r="F115" s="454">
        <v>0</v>
      </c>
      <c r="G115" s="454">
        <v>0</v>
      </c>
      <c r="H115" s="454">
        <v>0</v>
      </c>
      <c r="I115" s="455">
        <v>0</v>
      </c>
      <c r="J115" s="465">
        <v>0</v>
      </c>
      <c r="K115" s="466">
        <v>0</v>
      </c>
      <c r="L115" s="466">
        <v>0</v>
      </c>
      <c r="M115" s="466">
        <v>0</v>
      </c>
      <c r="N115" s="466">
        <v>0</v>
      </c>
      <c r="O115" s="466">
        <v>0</v>
      </c>
      <c r="P115" s="466">
        <v>0</v>
      </c>
      <c r="Q115" s="466">
        <v>0</v>
      </c>
      <c r="R115" s="466">
        <v>0</v>
      </c>
      <c r="S115" s="466">
        <v>0</v>
      </c>
      <c r="T115" s="466">
        <v>0</v>
      </c>
      <c r="U115" s="466">
        <v>0</v>
      </c>
      <c r="V115" s="466">
        <v>0</v>
      </c>
      <c r="W115" s="466">
        <v>0</v>
      </c>
      <c r="X115" s="466">
        <v>0</v>
      </c>
      <c r="Y115" s="466">
        <v>0</v>
      </c>
      <c r="Z115" s="465">
        <v>0</v>
      </c>
      <c r="AA115" s="465">
        <v>0</v>
      </c>
      <c r="AB115" s="465">
        <v>0</v>
      </c>
      <c r="AC115" s="465">
        <v>0</v>
      </c>
      <c r="AD115" s="465">
        <v>0</v>
      </c>
      <c r="AE115" s="465">
        <v>0</v>
      </c>
      <c r="AF115" s="465">
        <v>0</v>
      </c>
      <c r="AG115" s="465">
        <v>0</v>
      </c>
      <c r="AH115" s="465">
        <v>0</v>
      </c>
      <c r="AI115" s="465">
        <v>0</v>
      </c>
      <c r="AJ115" s="465">
        <v>0</v>
      </c>
      <c r="AK115" s="465">
        <v>0</v>
      </c>
      <c r="AL115" s="465">
        <v>0</v>
      </c>
      <c r="AM115" s="465">
        <v>0</v>
      </c>
      <c r="AN115" s="465">
        <v>0</v>
      </c>
      <c r="AO115" s="465">
        <v>0</v>
      </c>
      <c r="AP115" s="465">
        <v>0</v>
      </c>
      <c r="AQ115" s="465">
        <v>0</v>
      </c>
      <c r="AR115" s="465">
        <v>0</v>
      </c>
      <c r="AS115" s="465">
        <v>0</v>
      </c>
      <c r="AT115" s="465">
        <v>0</v>
      </c>
      <c r="AU115" s="465">
        <v>0</v>
      </c>
    </row>
    <row r="116" spans="1:47" ht="30" x14ac:dyDescent="0.25">
      <c r="A116" s="502"/>
      <c r="B116" s="441">
        <v>351</v>
      </c>
      <c r="C116" s="448" t="s">
        <v>382</v>
      </c>
      <c r="D116" s="445">
        <v>0</v>
      </c>
      <c r="E116" s="454">
        <v>0</v>
      </c>
      <c r="F116" s="454">
        <v>0</v>
      </c>
      <c r="G116" s="454">
        <v>0</v>
      </c>
      <c r="H116" s="454">
        <v>0</v>
      </c>
      <c r="I116" s="455">
        <v>0</v>
      </c>
      <c r="J116" s="465">
        <v>0</v>
      </c>
      <c r="K116" s="466">
        <v>0</v>
      </c>
      <c r="L116" s="466">
        <v>0</v>
      </c>
      <c r="M116" s="466">
        <v>0</v>
      </c>
      <c r="N116" s="466">
        <v>0</v>
      </c>
      <c r="O116" s="466">
        <v>0</v>
      </c>
      <c r="P116" s="466">
        <v>0</v>
      </c>
      <c r="Q116" s="466">
        <v>0</v>
      </c>
      <c r="R116" s="466">
        <v>0</v>
      </c>
      <c r="S116" s="466">
        <v>0</v>
      </c>
      <c r="T116" s="466">
        <v>0</v>
      </c>
      <c r="U116" s="466">
        <v>0</v>
      </c>
      <c r="V116" s="466">
        <v>0</v>
      </c>
      <c r="W116" s="466">
        <v>0</v>
      </c>
      <c r="X116" s="466">
        <v>0</v>
      </c>
      <c r="Y116" s="466">
        <v>0</v>
      </c>
      <c r="Z116" s="465">
        <v>0</v>
      </c>
      <c r="AA116" s="465">
        <v>0</v>
      </c>
      <c r="AB116" s="465">
        <v>0</v>
      </c>
      <c r="AC116" s="465">
        <v>0</v>
      </c>
      <c r="AD116" s="465">
        <v>0</v>
      </c>
      <c r="AE116" s="465">
        <v>0</v>
      </c>
      <c r="AF116" s="465">
        <v>0</v>
      </c>
      <c r="AG116" s="465">
        <v>0</v>
      </c>
      <c r="AH116" s="465">
        <v>0</v>
      </c>
      <c r="AI116" s="465">
        <v>0</v>
      </c>
      <c r="AJ116" s="465">
        <v>0</v>
      </c>
      <c r="AK116" s="465">
        <v>0</v>
      </c>
      <c r="AL116" s="465">
        <v>0</v>
      </c>
      <c r="AM116" s="465">
        <v>0</v>
      </c>
      <c r="AN116" s="465">
        <v>0</v>
      </c>
      <c r="AO116" s="465">
        <v>0</v>
      </c>
      <c r="AP116" s="465">
        <v>0</v>
      </c>
      <c r="AQ116" s="465">
        <v>0</v>
      </c>
      <c r="AR116" s="465">
        <v>0</v>
      </c>
      <c r="AS116" s="465">
        <v>0</v>
      </c>
      <c r="AT116" s="465">
        <v>0</v>
      </c>
      <c r="AU116" s="465">
        <v>0</v>
      </c>
    </row>
    <row r="117" spans="1:47" x14ac:dyDescent="0.25">
      <c r="A117" s="502"/>
      <c r="B117" s="441">
        <v>352</v>
      </c>
      <c r="C117" s="448" t="s">
        <v>248</v>
      </c>
      <c r="D117" s="445">
        <v>0</v>
      </c>
      <c r="E117" s="454">
        <v>0</v>
      </c>
      <c r="F117" s="454">
        <v>0</v>
      </c>
      <c r="G117" s="454">
        <v>0</v>
      </c>
      <c r="H117" s="454">
        <v>0</v>
      </c>
      <c r="I117" s="455">
        <v>0</v>
      </c>
      <c r="J117" s="465">
        <v>0</v>
      </c>
      <c r="K117" s="466">
        <v>0</v>
      </c>
      <c r="L117" s="466">
        <v>0</v>
      </c>
      <c r="M117" s="466">
        <v>0</v>
      </c>
      <c r="N117" s="466">
        <v>0</v>
      </c>
      <c r="O117" s="466">
        <v>0</v>
      </c>
      <c r="P117" s="466">
        <v>0</v>
      </c>
      <c r="Q117" s="466">
        <v>0</v>
      </c>
      <c r="R117" s="466">
        <v>0</v>
      </c>
      <c r="S117" s="466">
        <v>0</v>
      </c>
      <c r="T117" s="466">
        <v>0</v>
      </c>
      <c r="U117" s="466">
        <v>0</v>
      </c>
      <c r="V117" s="466">
        <v>0</v>
      </c>
      <c r="W117" s="466">
        <v>0</v>
      </c>
      <c r="X117" s="466">
        <v>0</v>
      </c>
      <c r="Y117" s="466">
        <v>0</v>
      </c>
      <c r="Z117" s="465">
        <v>0</v>
      </c>
      <c r="AA117" s="465">
        <v>0</v>
      </c>
      <c r="AB117" s="465">
        <v>0</v>
      </c>
      <c r="AC117" s="465">
        <v>0</v>
      </c>
      <c r="AD117" s="465">
        <v>0</v>
      </c>
      <c r="AE117" s="465">
        <v>0</v>
      </c>
      <c r="AF117" s="465">
        <v>0</v>
      </c>
      <c r="AG117" s="465">
        <v>0</v>
      </c>
      <c r="AH117" s="465">
        <v>0</v>
      </c>
      <c r="AI117" s="465">
        <v>0</v>
      </c>
      <c r="AJ117" s="465">
        <v>0</v>
      </c>
      <c r="AK117" s="465">
        <v>0</v>
      </c>
      <c r="AL117" s="465">
        <v>0</v>
      </c>
      <c r="AM117" s="465">
        <v>0</v>
      </c>
      <c r="AN117" s="465">
        <v>0</v>
      </c>
      <c r="AO117" s="465">
        <v>0</v>
      </c>
      <c r="AP117" s="465">
        <v>0</v>
      </c>
      <c r="AQ117" s="465">
        <v>0</v>
      </c>
      <c r="AR117" s="465">
        <v>0</v>
      </c>
      <c r="AS117" s="465">
        <v>0</v>
      </c>
      <c r="AT117" s="465">
        <v>0</v>
      </c>
      <c r="AU117" s="465">
        <v>0</v>
      </c>
    </row>
    <row r="118" spans="1:47" ht="30" x14ac:dyDescent="0.25">
      <c r="A118" s="502"/>
      <c r="B118" s="441">
        <v>353</v>
      </c>
      <c r="C118" s="448" t="s">
        <v>383</v>
      </c>
      <c r="D118" s="445">
        <v>0</v>
      </c>
      <c r="E118" s="454">
        <v>0</v>
      </c>
      <c r="F118" s="454">
        <v>0</v>
      </c>
      <c r="G118" s="454">
        <v>0</v>
      </c>
      <c r="H118" s="454">
        <v>0</v>
      </c>
      <c r="I118" s="455">
        <v>0</v>
      </c>
      <c r="J118" s="465">
        <v>0</v>
      </c>
      <c r="K118" s="466">
        <v>0</v>
      </c>
      <c r="L118" s="466">
        <v>0</v>
      </c>
      <c r="M118" s="466">
        <v>0</v>
      </c>
      <c r="N118" s="466">
        <v>0</v>
      </c>
      <c r="O118" s="466">
        <v>0</v>
      </c>
      <c r="P118" s="466">
        <v>0</v>
      </c>
      <c r="Q118" s="466">
        <v>0</v>
      </c>
      <c r="R118" s="466">
        <v>0</v>
      </c>
      <c r="S118" s="466">
        <v>0</v>
      </c>
      <c r="T118" s="466">
        <v>0</v>
      </c>
      <c r="U118" s="466">
        <v>0</v>
      </c>
      <c r="V118" s="466">
        <v>0</v>
      </c>
      <c r="W118" s="466">
        <v>0</v>
      </c>
      <c r="X118" s="466">
        <v>0</v>
      </c>
      <c r="Y118" s="466">
        <v>0</v>
      </c>
      <c r="Z118" s="465">
        <v>0</v>
      </c>
      <c r="AA118" s="465">
        <v>0</v>
      </c>
      <c r="AB118" s="465">
        <v>0</v>
      </c>
      <c r="AC118" s="465">
        <v>0</v>
      </c>
      <c r="AD118" s="465">
        <v>0</v>
      </c>
      <c r="AE118" s="465">
        <v>0</v>
      </c>
      <c r="AF118" s="465">
        <v>0</v>
      </c>
      <c r="AG118" s="465">
        <v>0</v>
      </c>
      <c r="AH118" s="465">
        <v>0</v>
      </c>
      <c r="AI118" s="465">
        <v>0</v>
      </c>
      <c r="AJ118" s="465">
        <v>0</v>
      </c>
      <c r="AK118" s="465">
        <v>0</v>
      </c>
      <c r="AL118" s="465">
        <v>0</v>
      </c>
      <c r="AM118" s="465">
        <v>0</v>
      </c>
      <c r="AN118" s="465">
        <v>0</v>
      </c>
      <c r="AO118" s="465">
        <v>0</v>
      </c>
      <c r="AP118" s="465">
        <v>0</v>
      </c>
      <c r="AQ118" s="465">
        <v>0</v>
      </c>
      <c r="AR118" s="465">
        <v>0</v>
      </c>
      <c r="AS118" s="465">
        <v>0</v>
      </c>
      <c r="AT118" s="465">
        <v>0</v>
      </c>
      <c r="AU118" s="465">
        <v>0</v>
      </c>
    </row>
    <row r="119" spans="1:47" ht="30" x14ac:dyDescent="0.25">
      <c r="A119" s="502"/>
      <c r="B119" s="441">
        <v>356</v>
      </c>
      <c r="C119" s="448" t="s">
        <v>249</v>
      </c>
      <c r="D119" s="445">
        <v>0</v>
      </c>
      <c r="E119" s="454">
        <v>0</v>
      </c>
      <c r="F119" s="454">
        <v>0</v>
      </c>
      <c r="G119" s="454">
        <v>0</v>
      </c>
      <c r="H119" s="454">
        <v>0</v>
      </c>
      <c r="I119" s="455">
        <v>0</v>
      </c>
      <c r="J119" s="465">
        <v>0</v>
      </c>
      <c r="K119" s="466">
        <v>0</v>
      </c>
      <c r="L119" s="466">
        <v>0</v>
      </c>
      <c r="M119" s="466">
        <v>0</v>
      </c>
      <c r="N119" s="466">
        <v>0</v>
      </c>
      <c r="O119" s="466">
        <v>0</v>
      </c>
      <c r="P119" s="466">
        <v>0</v>
      </c>
      <c r="Q119" s="466">
        <v>0</v>
      </c>
      <c r="R119" s="466">
        <v>0</v>
      </c>
      <c r="S119" s="466">
        <v>0</v>
      </c>
      <c r="T119" s="466">
        <v>0</v>
      </c>
      <c r="U119" s="466">
        <v>0</v>
      </c>
      <c r="V119" s="466">
        <v>0</v>
      </c>
      <c r="W119" s="466">
        <v>0</v>
      </c>
      <c r="X119" s="466">
        <v>0</v>
      </c>
      <c r="Y119" s="466">
        <v>0</v>
      </c>
      <c r="Z119" s="465">
        <v>0</v>
      </c>
      <c r="AA119" s="465">
        <v>0</v>
      </c>
      <c r="AB119" s="465">
        <v>0</v>
      </c>
      <c r="AC119" s="465">
        <v>0</v>
      </c>
      <c r="AD119" s="465">
        <v>0</v>
      </c>
      <c r="AE119" s="465">
        <v>0</v>
      </c>
      <c r="AF119" s="465">
        <v>0</v>
      </c>
      <c r="AG119" s="465">
        <v>0</v>
      </c>
      <c r="AH119" s="465">
        <v>0</v>
      </c>
      <c r="AI119" s="465">
        <v>0</v>
      </c>
      <c r="AJ119" s="465">
        <v>0</v>
      </c>
      <c r="AK119" s="465">
        <v>0</v>
      </c>
      <c r="AL119" s="465">
        <v>0</v>
      </c>
      <c r="AM119" s="465">
        <v>0</v>
      </c>
      <c r="AN119" s="465">
        <v>0</v>
      </c>
      <c r="AO119" s="465">
        <v>0</v>
      </c>
      <c r="AP119" s="465">
        <v>0</v>
      </c>
      <c r="AQ119" s="465">
        <v>0</v>
      </c>
      <c r="AR119" s="465">
        <v>0</v>
      </c>
      <c r="AS119" s="465">
        <v>0</v>
      </c>
      <c r="AT119" s="465">
        <v>0</v>
      </c>
      <c r="AU119" s="465">
        <v>0</v>
      </c>
    </row>
    <row r="120" spans="1:47" ht="30" x14ac:dyDescent="0.25">
      <c r="A120" s="502"/>
      <c r="B120" s="441">
        <v>357</v>
      </c>
      <c r="C120" s="448" t="s">
        <v>384</v>
      </c>
      <c r="D120" s="445">
        <v>0</v>
      </c>
      <c r="E120" s="454">
        <v>0</v>
      </c>
      <c r="F120" s="454">
        <v>0</v>
      </c>
      <c r="G120" s="454">
        <v>0</v>
      </c>
      <c r="H120" s="454">
        <v>0</v>
      </c>
      <c r="I120" s="455">
        <v>0</v>
      </c>
      <c r="J120" s="465">
        <v>0</v>
      </c>
      <c r="K120" s="466">
        <v>0</v>
      </c>
      <c r="L120" s="466">
        <v>0</v>
      </c>
      <c r="M120" s="466">
        <v>0</v>
      </c>
      <c r="N120" s="466">
        <v>0</v>
      </c>
      <c r="O120" s="466">
        <v>0</v>
      </c>
      <c r="P120" s="466">
        <v>0</v>
      </c>
      <c r="Q120" s="466">
        <v>0</v>
      </c>
      <c r="R120" s="466">
        <v>0</v>
      </c>
      <c r="S120" s="466">
        <v>0</v>
      </c>
      <c r="T120" s="466">
        <v>0</v>
      </c>
      <c r="U120" s="466">
        <v>0</v>
      </c>
      <c r="V120" s="466">
        <v>0</v>
      </c>
      <c r="W120" s="466">
        <v>0</v>
      </c>
      <c r="X120" s="466">
        <v>0</v>
      </c>
      <c r="Y120" s="466">
        <v>0</v>
      </c>
      <c r="Z120" s="465">
        <v>0</v>
      </c>
      <c r="AA120" s="465">
        <v>0</v>
      </c>
      <c r="AB120" s="465">
        <v>0</v>
      </c>
      <c r="AC120" s="465">
        <v>0</v>
      </c>
      <c r="AD120" s="465">
        <v>0</v>
      </c>
      <c r="AE120" s="465">
        <v>0</v>
      </c>
      <c r="AF120" s="465">
        <v>0</v>
      </c>
      <c r="AG120" s="465">
        <v>0</v>
      </c>
      <c r="AH120" s="465">
        <v>0</v>
      </c>
      <c r="AI120" s="465">
        <v>0</v>
      </c>
      <c r="AJ120" s="465">
        <v>0</v>
      </c>
      <c r="AK120" s="465">
        <v>0</v>
      </c>
      <c r="AL120" s="465">
        <v>0</v>
      </c>
      <c r="AM120" s="465">
        <v>0</v>
      </c>
      <c r="AN120" s="465">
        <v>0</v>
      </c>
      <c r="AO120" s="465">
        <v>0</v>
      </c>
      <c r="AP120" s="465">
        <v>0</v>
      </c>
      <c r="AQ120" s="465">
        <v>0</v>
      </c>
      <c r="AR120" s="465">
        <v>0</v>
      </c>
      <c r="AS120" s="465">
        <v>0</v>
      </c>
      <c r="AT120" s="465">
        <v>0</v>
      </c>
      <c r="AU120" s="465">
        <v>0</v>
      </c>
    </row>
    <row r="121" spans="1:47" ht="45" x14ac:dyDescent="0.25">
      <c r="A121" s="502"/>
      <c r="B121" s="441">
        <v>359</v>
      </c>
      <c r="C121" s="448" t="s">
        <v>385</v>
      </c>
      <c r="D121" s="445">
        <v>0</v>
      </c>
      <c r="E121" s="454">
        <v>0</v>
      </c>
      <c r="F121" s="454">
        <v>0</v>
      </c>
      <c r="G121" s="454">
        <v>0</v>
      </c>
      <c r="H121" s="454">
        <v>0</v>
      </c>
      <c r="I121" s="455">
        <v>0</v>
      </c>
      <c r="J121" s="465">
        <v>0</v>
      </c>
      <c r="K121" s="466">
        <v>0</v>
      </c>
      <c r="L121" s="466">
        <v>0</v>
      </c>
      <c r="M121" s="466">
        <v>0</v>
      </c>
      <c r="N121" s="466">
        <v>0</v>
      </c>
      <c r="O121" s="466">
        <v>0</v>
      </c>
      <c r="P121" s="466">
        <v>0</v>
      </c>
      <c r="Q121" s="466">
        <v>0</v>
      </c>
      <c r="R121" s="466">
        <v>0</v>
      </c>
      <c r="S121" s="466">
        <v>0</v>
      </c>
      <c r="T121" s="466">
        <v>0</v>
      </c>
      <c r="U121" s="466">
        <v>0</v>
      </c>
      <c r="V121" s="466">
        <v>0</v>
      </c>
      <c r="W121" s="466">
        <v>0</v>
      </c>
      <c r="X121" s="466">
        <v>0</v>
      </c>
      <c r="Y121" s="466">
        <v>0</v>
      </c>
      <c r="Z121" s="465">
        <v>0</v>
      </c>
      <c r="AA121" s="465">
        <v>0</v>
      </c>
      <c r="AB121" s="465">
        <v>0</v>
      </c>
      <c r="AC121" s="465">
        <v>0</v>
      </c>
      <c r="AD121" s="465">
        <v>0</v>
      </c>
      <c r="AE121" s="465">
        <v>0</v>
      </c>
      <c r="AF121" s="465">
        <v>0</v>
      </c>
      <c r="AG121" s="465">
        <v>0</v>
      </c>
      <c r="AH121" s="465">
        <v>0</v>
      </c>
      <c r="AI121" s="465">
        <v>0</v>
      </c>
      <c r="AJ121" s="465">
        <v>0</v>
      </c>
      <c r="AK121" s="465">
        <v>0</v>
      </c>
      <c r="AL121" s="465">
        <v>0</v>
      </c>
      <c r="AM121" s="465">
        <v>0</v>
      </c>
      <c r="AN121" s="465">
        <v>0</v>
      </c>
      <c r="AO121" s="465">
        <v>0</v>
      </c>
      <c r="AP121" s="465">
        <v>0</v>
      </c>
      <c r="AQ121" s="465">
        <v>0</v>
      </c>
      <c r="AR121" s="465">
        <v>0</v>
      </c>
      <c r="AS121" s="465">
        <v>0</v>
      </c>
      <c r="AT121" s="465">
        <v>0</v>
      </c>
      <c r="AU121" s="465">
        <v>0</v>
      </c>
    </row>
    <row r="122" spans="1:47" ht="30" x14ac:dyDescent="0.25">
      <c r="A122" s="502"/>
      <c r="B122" s="441">
        <v>360</v>
      </c>
      <c r="C122" s="448" t="s">
        <v>386</v>
      </c>
      <c r="D122" s="445">
        <v>0</v>
      </c>
      <c r="E122" s="454">
        <v>0</v>
      </c>
      <c r="F122" s="454">
        <v>0</v>
      </c>
      <c r="G122" s="454">
        <v>0</v>
      </c>
      <c r="H122" s="454">
        <v>0</v>
      </c>
      <c r="I122" s="455">
        <v>0</v>
      </c>
      <c r="J122" s="465">
        <v>0</v>
      </c>
      <c r="K122" s="466">
        <v>0</v>
      </c>
      <c r="L122" s="466">
        <v>0</v>
      </c>
      <c r="M122" s="466">
        <v>0</v>
      </c>
      <c r="N122" s="466">
        <v>0</v>
      </c>
      <c r="O122" s="466">
        <v>0</v>
      </c>
      <c r="P122" s="466">
        <v>0</v>
      </c>
      <c r="Q122" s="466">
        <v>0</v>
      </c>
      <c r="R122" s="466">
        <v>0</v>
      </c>
      <c r="S122" s="466">
        <v>0</v>
      </c>
      <c r="T122" s="466">
        <v>0</v>
      </c>
      <c r="U122" s="466">
        <v>0</v>
      </c>
      <c r="V122" s="466">
        <v>0</v>
      </c>
      <c r="W122" s="466">
        <v>0</v>
      </c>
      <c r="X122" s="466">
        <v>0</v>
      </c>
      <c r="Y122" s="466">
        <v>0</v>
      </c>
      <c r="Z122" s="465">
        <v>0</v>
      </c>
      <c r="AA122" s="465">
        <v>0</v>
      </c>
      <c r="AB122" s="465">
        <v>0</v>
      </c>
      <c r="AC122" s="465">
        <v>0</v>
      </c>
      <c r="AD122" s="465">
        <v>0</v>
      </c>
      <c r="AE122" s="465">
        <v>0</v>
      </c>
      <c r="AF122" s="465">
        <v>0</v>
      </c>
      <c r="AG122" s="465">
        <v>0</v>
      </c>
      <c r="AH122" s="465">
        <v>0</v>
      </c>
      <c r="AI122" s="465">
        <v>0</v>
      </c>
      <c r="AJ122" s="465">
        <v>0</v>
      </c>
      <c r="AK122" s="465">
        <v>0</v>
      </c>
      <c r="AL122" s="465">
        <v>0</v>
      </c>
      <c r="AM122" s="465">
        <v>0</v>
      </c>
      <c r="AN122" s="465">
        <v>0</v>
      </c>
      <c r="AO122" s="465">
        <v>0</v>
      </c>
      <c r="AP122" s="465">
        <v>0</v>
      </c>
      <c r="AQ122" s="465">
        <v>0</v>
      </c>
      <c r="AR122" s="465">
        <v>0</v>
      </c>
      <c r="AS122" s="465">
        <v>0</v>
      </c>
      <c r="AT122" s="465">
        <v>0</v>
      </c>
      <c r="AU122" s="465">
        <v>0</v>
      </c>
    </row>
    <row r="123" spans="1:47" x14ac:dyDescent="0.25">
      <c r="A123" s="502"/>
      <c r="B123" s="441">
        <v>361</v>
      </c>
      <c r="C123" s="448" t="s">
        <v>387</v>
      </c>
      <c r="D123" s="445">
        <v>0</v>
      </c>
      <c r="E123" s="454">
        <v>0</v>
      </c>
      <c r="F123" s="454">
        <v>0</v>
      </c>
      <c r="G123" s="454">
        <v>0</v>
      </c>
      <c r="H123" s="454">
        <v>0</v>
      </c>
      <c r="I123" s="455">
        <v>0</v>
      </c>
      <c r="J123" s="465">
        <v>0</v>
      </c>
      <c r="K123" s="466">
        <v>0</v>
      </c>
      <c r="L123" s="466">
        <v>0</v>
      </c>
      <c r="M123" s="466">
        <v>0</v>
      </c>
      <c r="N123" s="466">
        <v>0</v>
      </c>
      <c r="O123" s="466">
        <v>0</v>
      </c>
      <c r="P123" s="466">
        <v>0</v>
      </c>
      <c r="Q123" s="466">
        <v>0</v>
      </c>
      <c r="R123" s="466">
        <v>0</v>
      </c>
      <c r="S123" s="466">
        <v>0</v>
      </c>
      <c r="T123" s="466">
        <v>0</v>
      </c>
      <c r="U123" s="466">
        <v>0</v>
      </c>
      <c r="V123" s="466">
        <v>0</v>
      </c>
      <c r="W123" s="466">
        <v>0</v>
      </c>
      <c r="X123" s="466">
        <v>0</v>
      </c>
      <c r="Y123" s="466">
        <v>0</v>
      </c>
      <c r="Z123" s="465">
        <v>0</v>
      </c>
      <c r="AA123" s="465">
        <v>0</v>
      </c>
      <c r="AB123" s="465">
        <v>0</v>
      </c>
      <c r="AC123" s="465">
        <v>0</v>
      </c>
      <c r="AD123" s="465">
        <v>0</v>
      </c>
      <c r="AE123" s="465">
        <v>0</v>
      </c>
      <c r="AF123" s="465">
        <v>0</v>
      </c>
      <c r="AG123" s="465">
        <v>0</v>
      </c>
      <c r="AH123" s="465">
        <v>0</v>
      </c>
      <c r="AI123" s="465">
        <v>0</v>
      </c>
      <c r="AJ123" s="465">
        <v>0</v>
      </c>
      <c r="AK123" s="465">
        <v>0</v>
      </c>
      <c r="AL123" s="465">
        <v>0</v>
      </c>
      <c r="AM123" s="465">
        <v>0</v>
      </c>
      <c r="AN123" s="465">
        <v>0</v>
      </c>
      <c r="AO123" s="465">
        <v>0</v>
      </c>
      <c r="AP123" s="465">
        <v>0</v>
      </c>
      <c r="AQ123" s="465">
        <v>0</v>
      </c>
      <c r="AR123" s="465">
        <v>0</v>
      </c>
      <c r="AS123" s="465">
        <v>0</v>
      </c>
      <c r="AT123" s="465">
        <v>0</v>
      </c>
      <c r="AU123" s="465">
        <v>0</v>
      </c>
    </row>
    <row r="124" spans="1:47" x14ac:dyDescent="0.25">
      <c r="A124" s="502"/>
      <c r="B124" s="441">
        <v>362</v>
      </c>
      <c r="C124" s="448" t="s">
        <v>388</v>
      </c>
      <c r="D124" s="445">
        <v>0</v>
      </c>
      <c r="E124" s="454">
        <v>0</v>
      </c>
      <c r="F124" s="454">
        <v>0</v>
      </c>
      <c r="G124" s="454">
        <v>0</v>
      </c>
      <c r="H124" s="454">
        <v>0</v>
      </c>
      <c r="I124" s="455">
        <v>0</v>
      </c>
      <c r="J124" s="465">
        <v>0</v>
      </c>
      <c r="K124" s="466">
        <v>0</v>
      </c>
      <c r="L124" s="466">
        <v>0</v>
      </c>
      <c r="M124" s="466">
        <v>0</v>
      </c>
      <c r="N124" s="466">
        <v>0</v>
      </c>
      <c r="O124" s="466">
        <v>0</v>
      </c>
      <c r="P124" s="466">
        <v>0</v>
      </c>
      <c r="Q124" s="466">
        <v>0</v>
      </c>
      <c r="R124" s="466">
        <v>0</v>
      </c>
      <c r="S124" s="466">
        <v>0</v>
      </c>
      <c r="T124" s="466">
        <v>0</v>
      </c>
      <c r="U124" s="466">
        <v>0</v>
      </c>
      <c r="V124" s="466">
        <v>0</v>
      </c>
      <c r="W124" s="466">
        <v>0</v>
      </c>
      <c r="X124" s="466">
        <v>0</v>
      </c>
      <c r="Y124" s="466">
        <v>0</v>
      </c>
      <c r="Z124" s="465">
        <v>0</v>
      </c>
      <c r="AA124" s="465">
        <v>0</v>
      </c>
      <c r="AB124" s="465">
        <v>0</v>
      </c>
      <c r="AC124" s="465">
        <v>0</v>
      </c>
      <c r="AD124" s="465">
        <v>0</v>
      </c>
      <c r="AE124" s="465">
        <v>0</v>
      </c>
      <c r="AF124" s="465">
        <v>0</v>
      </c>
      <c r="AG124" s="465">
        <v>0</v>
      </c>
      <c r="AH124" s="465">
        <v>0</v>
      </c>
      <c r="AI124" s="465">
        <v>0</v>
      </c>
      <c r="AJ124" s="465">
        <v>0</v>
      </c>
      <c r="AK124" s="465">
        <v>0</v>
      </c>
      <c r="AL124" s="465">
        <v>0</v>
      </c>
      <c r="AM124" s="465">
        <v>0</v>
      </c>
      <c r="AN124" s="465">
        <v>0</v>
      </c>
      <c r="AO124" s="465">
        <v>0</v>
      </c>
      <c r="AP124" s="465">
        <v>0</v>
      </c>
      <c r="AQ124" s="465">
        <v>0</v>
      </c>
      <c r="AR124" s="465">
        <v>0</v>
      </c>
      <c r="AS124" s="465">
        <v>0</v>
      </c>
      <c r="AT124" s="465">
        <v>0</v>
      </c>
      <c r="AU124" s="465">
        <v>0</v>
      </c>
    </row>
    <row r="125" spans="1:47" ht="30" x14ac:dyDescent="0.25">
      <c r="A125" s="502"/>
      <c r="B125" s="441">
        <v>363</v>
      </c>
      <c r="C125" s="448" t="s">
        <v>250</v>
      </c>
      <c r="D125" s="445">
        <v>0</v>
      </c>
      <c r="E125" s="454">
        <v>0</v>
      </c>
      <c r="F125" s="454">
        <v>0</v>
      </c>
      <c r="G125" s="454">
        <v>0</v>
      </c>
      <c r="H125" s="454">
        <v>0</v>
      </c>
      <c r="I125" s="455">
        <v>0</v>
      </c>
      <c r="J125" s="465">
        <v>0</v>
      </c>
      <c r="K125" s="466">
        <v>0</v>
      </c>
      <c r="L125" s="466">
        <v>0</v>
      </c>
      <c r="M125" s="466">
        <v>0</v>
      </c>
      <c r="N125" s="466">
        <v>0</v>
      </c>
      <c r="O125" s="466">
        <v>0</v>
      </c>
      <c r="P125" s="466">
        <v>0</v>
      </c>
      <c r="Q125" s="466">
        <v>0</v>
      </c>
      <c r="R125" s="466">
        <v>0</v>
      </c>
      <c r="S125" s="466">
        <v>0</v>
      </c>
      <c r="T125" s="466">
        <v>0</v>
      </c>
      <c r="U125" s="466">
        <v>0</v>
      </c>
      <c r="V125" s="466">
        <v>0</v>
      </c>
      <c r="W125" s="466">
        <v>0</v>
      </c>
      <c r="X125" s="466">
        <v>0</v>
      </c>
      <c r="Y125" s="466">
        <v>0</v>
      </c>
      <c r="Z125" s="465">
        <v>0</v>
      </c>
      <c r="AA125" s="465">
        <v>0</v>
      </c>
      <c r="AB125" s="465">
        <v>0</v>
      </c>
      <c r="AC125" s="465">
        <v>0</v>
      </c>
      <c r="AD125" s="465">
        <v>0</v>
      </c>
      <c r="AE125" s="465">
        <v>0</v>
      </c>
      <c r="AF125" s="465">
        <v>0</v>
      </c>
      <c r="AG125" s="465">
        <v>0</v>
      </c>
      <c r="AH125" s="465">
        <v>0</v>
      </c>
      <c r="AI125" s="465">
        <v>0</v>
      </c>
      <c r="AJ125" s="465">
        <v>0</v>
      </c>
      <c r="AK125" s="465">
        <v>0</v>
      </c>
      <c r="AL125" s="465">
        <v>0</v>
      </c>
      <c r="AM125" s="465">
        <v>0</v>
      </c>
      <c r="AN125" s="465">
        <v>0</v>
      </c>
      <c r="AO125" s="465">
        <v>0</v>
      </c>
      <c r="AP125" s="465">
        <v>0</v>
      </c>
      <c r="AQ125" s="465">
        <v>0</v>
      </c>
      <c r="AR125" s="465">
        <v>0</v>
      </c>
      <c r="AS125" s="465">
        <v>0</v>
      </c>
      <c r="AT125" s="465">
        <v>0</v>
      </c>
      <c r="AU125" s="465">
        <v>0</v>
      </c>
    </row>
    <row r="126" spans="1:47" ht="30" x14ac:dyDescent="0.25">
      <c r="A126" s="502"/>
      <c r="B126" s="441">
        <v>364</v>
      </c>
      <c r="C126" s="448" t="s">
        <v>389</v>
      </c>
      <c r="D126" s="445">
        <v>0</v>
      </c>
      <c r="E126" s="454">
        <v>0</v>
      </c>
      <c r="F126" s="454">
        <v>0</v>
      </c>
      <c r="G126" s="454">
        <v>0</v>
      </c>
      <c r="H126" s="454">
        <v>0</v>
      </c>
      <c r="I126" s="455">
        <v>0</v>
      </c>
      <c r="J126" s="465">
        <v>0</v>
      </c>
      <c r="K126" s="466">
        <v>0</v>
      </c>
      <c r="L126" s="466">
        <v>0</v>
      </c>
      <c r="M126" s="466">
        <v>0</v>
      </c>
      <c r="N126" s="466">
        <v>0</v>
      </c>
      <c r="O126" s="466">
        <v>0</v>
      </c>
      <c r="P126" s="466">
        <v>0</v>
      </c>
      <c r="Q126" s="466">
        <v>0</v>
      </c>
      <c r="R126" s="466">
        <v>0</v>
      </c>
      <c r="S126" s="466">
        <v>0</v>
      </c>
      <c r="T126" s="466">
        <v>0</v>
      </c>
      <c r="U126" s="466">
        <v>0</v>
      </c>
      <c r="V126" s="466">
        <v>0</v>
      </c>
      <c r="W126" s="466">
        <v>0</v>
      </c>
      <c r="X126" s="466">
        <v>0</v>
      </c>
      <c r="Y126" s="466">
        <v>0</v>
      </c>
      <c r="Z126" s="465">
        <v>0</v>
      </c>
      <c r="AA126" s="465">
        <v>0</v>
      </c>
      <c r="AB126" s="465">
        <v>0</v>
      </c>
      <c r="AC126" s="465">
        <v>0</v>
      </c>
      <c r="AD126" s="465">
        <v>0</v>
      </c>
      <c r="AE126" s="465">
        <v>0</v>
      </c>
      <c r="AF126" s="465">
        <v>0</v>
      </c>
      <c r="AG126" s="465">
        <v>0</v>
      </c>
      <c r="AH126" s="465">
        <v>0</v>
      </c>
      <c r="AI126" s="465">
        <v>0</v>
      </c>
      <c r="AJ126" s="465">
        <v>0</v>
      </c>
      <c r="AK126" s="465">
        <v>0</v>
      </c>
      <c r="AL126" s="465">
        <v>0</v>
      </c>
      <c r="AM126" s="465">
        <v>0</v>
      </c>
      <c r="AN126" s="465">
        <v>0</v>
      </c>
      <c r="AO126" s="465">
        <v>0</v>
      </c>
      <c r="AP126" s="465">
        <v>0</v>
      </c>
      <c r="AQ126" s="465">
        <v>0</v>
      </c>
      <c r="AR126" s="465">
        <v>0</v>
      </c>
      <c r="AS126" s="465">
        <v>0</v>
      </c>
      <c r="AT126" s="465">
        <v>0</v>
      </c>
      <c r="AU126" s="465">
        <v>0</v>
      </c>
    </row>
    <row r="127" spans="1:47" x14ac:dyDescent="0.25">
      <c r="A127" s="502"/>
      <c r="B127" s="441">
        <v>365</v>
      </c>
      <c r="C127" s="448" t="s">
        <v>251</v>
      </c>
      <c r="D127" s="445">
        <v>0</v>
      </c>
      <c r="E127" s="454">
        <v>0</v>
      </c>
      <c r="F127" s="454">
        <v>0</v>
      </c>
      <c r="G127" s="454">
        <v>0</v>
      </c>
      <c r="H127" s="454">
        <v>0</v>
      </c>
      <c r="I127" s="455">
        <v>0</v>
      </c>
      <c r="J127" s="465">
        <v>0</v>
      </c>
      <c r="K127" s="466">
        <v>0</v>
      </c>
      <c r="L127" s="466">
        <v>0</v>
      </c>
      <c r="M127" s="466">
        <v>0</v>
      </c>
      <c r="N127" s="466">
        <v>0</v>
      </c>
      <c r="O127" s="466">
        <v>0</v>
      </c>
      <c r="P127" s="466">
        <v>0</v>
      </c>
      <c r="Q127" s="466">
        <v>0</v>
      </c>
      <c r="R127" s="466">
        <v>0</v>
      </c>
      <c r="S127" s="466">
        <v>0</v>
      </c>
      <c r="T127" s="466">
        <v>0</v>
      </c>
      <c r="U127" s="466">
        <v>0</v>
      </c>
      <c r="V127" s="466">
        <v>0</v>
      </c>
      <c r="W127" s="466">
        <v>0</v>
      </c>
      <c r="X127" s="466">
        <v>0</v>
      </c>
      <c r="Y127" s="466">
        <v>0</v>
      </c>
      <c r="Z127" s="465">
        <v>0</v>
      </c>
      <c r="AA127" s="465">
        <v>0</v>
      </c>
      <c r="AB127" s="465">
        <v>0</v>
      </c>
      <c r="AC127" s="465">
        <v>0</v>
      </c>
      <c r="AD127" s="465">
        <v>0</v>
      </c>
      <c r="AE127" s="465">
        <v>0</v>
      </c>
      <c r="AF127" s="465">
        <v>0</v>
      </c>
      <c r="AG127" s="465">
        <v>0</v>
      </c>
      <c r="AH127" s="465">
        <v>0</v>
      </c>
      <c r="AI127" s="465">
        <v>0</v>
      </c>
      <c r="AJ127" s="465">
        <v>0</v>
      </c>
      <c r="AK127" s="465">
        <v>0</v>
      </c>
      <c r="AL127" s="465">
        <v>0</v>
      </c>
      <c r="AM127" s="465">
        <v>0</v>
      </c>
      <c r="AN127" s="465">
        <v>0</v>
      </c>
      <c r="AO127" s="465">
        <v>0</v>
      </c>
      <c r="AP127" s="465">
        <v>0</v>
      </c>
      <c r="AQ127" s="465">
        <v>0</v>
      </c>
      <c r="AR127" s="465">
        <v>0</v>
      </c>
      <c r="AS127" s="465">
        <v>0</v>
      </c>
      <c r="AT127" s="465">
        <v>0</v>
      </c>
      <c r="AU127" s="465">
        <v>0</v>
      </c>
    </row>
    <row r="128" spans="1:47" ht="30" x14ac:dyDescent="0.25">
      <c r="A128" s="502"/>
      <c r="B128" s="441">
        <v>366</v>
      </c>
      <c r="C128" s="448" t="s">
        <v>390</v>
      </c>
      <c r="D128" s="445">
        <v>0</v>
      </c>
      <c r="E128" s="454">
        <v>0</v>
      </c>
      <c r="F128" s="454">
        <v>0</v>
      </c>
      <c r="G128" s="454">
        <v>0</v>
      </c>
      <c r="H128" s="454">
        <v>0</v>
      </c>
      <c r="I128" s="455">
        <v>0</v>
      </c>
      <c r="J128" s="465">
        <v>0</v>
      </c>
      <c r="K128" s="466">
        <v>0</v>
      </c>
      <c r="L128" s="466">
        <v>0</v>
      </c>
      <c r="M128" s="466">
        <v>0</v>
      </c>
      <c r="N128" s="466">
        <v>0</v>
      </c>
      <c r="O128" s="466">
        <v>0</v>
      </c>
      <c r="P128" s="466">
        <v>0</v>
      </c>
      <c r="Q128" s="466">
        <v>0</v>
      </c>
      <c r="R128" s="466">
        <v>0</v>
      </c>
      <c r="S128" s="466">
        <v>0</v>
      </c>
      <c r="T128" s="466">
        <v>0</v>
      </c>
      <c r="U128" s="466">
        <v>0</v>
      </c>
      <c r="V128" s="466">
        <v>0</v>
      </c>
      <c r="W128" s="466">
        <v>0</v>
      </c>
      <c r="X128" s="466">
        <v>0</v>
      </c>
      <c r="Y128" s="466">
        <v>0</v>
      </c>
      <c r="Z128" s="465">
        <v>0</v>
      </c>
      <c r="AA128" s="465">
        <v>0</v>
      </c>
      <c r="AB128" s="465">
        <v>0</v>
      </c>
      <c r="AC128" s="465">
        <v>0</v>
      </c>
      <c r="AD128" s="465">
        <v>0</v>
      </c>
      <c r="AE128" s="465">
        <v>0</v>
      </c>
      <c r="AF128" s="465">
        <v>0</v>
      </c>
      <c r="AG128" s="465">
        <v>0</v>
      </c>
      <c r="AH128" s="465">
        <v>0</v>
      </c>
      <c r="AI128" s="465">
        <v>0</v>
      </c>
      <c r="AJ128" s="465">
        <v>0</v>
      </c>
      <c r="AK128" s="465">
        <v>0</v>
      </c>
      <c r="AL128" s="465">
        <v>0</v>
      </c>
      <c r="AM128" s="465">
        <v>0</v>
      </c>
      <c r="AN128" s="465">
        <v>0</v>
      </c>
      <c r="AO128" s="465">
        <v>0</v>
      </c>
      <c r="AP128" s="465">
        <v>0</v>
      </c>
      <c r="AQ128" s="465">
        <v>0</v>
      </c>
      <c r="AR128" s="465">
        <v>0</v>
      </c>
      <c r="AS128" s="465">
        <v>0</v>
      </c>
      <c r="AT128" s="465">
        <v>0</v>
      </c>
      <c r="AU128" s="465">
        <v>0</v>
      </c>
    </row>
    <row r="129" spans="1:47" x14ac:dyDescent="0.25">
      <c r="A129" s="502"/>
      <c r="B129" s="441">
        <v>367</v>
      </c>
      <c r="C129" s="448" t="s">
        <v>252</v>
      </c>
      <c r="D129" s="445">
        <v>0</v>
      </c>
      <c r="E129" s="454">
        <v>0</v>
      </c>
      <c r="F129" s="454">
        <v>0</v>
      </c>
      <c r="G129" s="454">
        <v>0</v>
      </c>
      <c r="H129" s="454">
        <v>0</v>
      </c>
      <c r="I129" s="455">
        <v>0</v>
      </c>
      <c r="J129" s="465">
        <v>0</v>
      </c>
      <c r="K129" s="466">
        <v>0</v>
      </c>
      <c r="L129" s="466">
        <v>0</v>
      </c>
      <c r="M129" s="466">
        <v>0</v>
      </c>
      <c r="N129" s="466">
        <v>0</v>
      </c>
      <c r="O129" s="466">
        <v>0</v>
      </c>
      <c r="P129" s="466">
        <v>0</v>
      </c>
      <c r="Q129" s="466">
        <v>0</v>
      </c>
      <c r="R129" s="466">
        <v>0</v>
      </c>
      <c r="S129" s="466">
        <v>0</v>
      </c>
      <c r="T129" s="466">
        <v>0</v>
      </c>
      <c r="U129" s="466">
        <v>0</v>
      </c>
      <c r="V129" s="466">
        <v>0</v>
      </c>
      <c r="W129" s="466">
        <v>0</v>
      </c>
      <c r="X129" s="466">
        <v>0</v>
      </c>
      <c r="Y129" s="466">
        <v>0</v>
      </c>
      <c r="Z129" s="465">
        <v>0</v>
      </c>
      <c r="AA129" s="465">
        <v>0</v>
      </c>
      <c r="AB129" s="465">
        <v>0</v>
      </c>
      <c r="AC129" s="465">
        <v>0</v>
      </c>
      <c r="AD129" s="465">
        <v>0</v>
      </c>
      <c r="AE129" s="465">
        <v>0</v>
      </c>
      <c r="AF129" s="465">
        <v>0</v>
      </c>
      <c r="AG129" s="465">
        <v>0</v>
      </c>
      <c r="AH129" s="465">
        <v>0</v>
      </c>
      <c r="AI129" s="465">
        <v>0</v>
      </c>
      <c r="AJ129" s="465">
        <v>0</v>
      </c>
      <c r="AK129" s="465">
        <v>0</v>
      </c>
      <c r="AL129" s="465">
        <v>0</v>
      </c>
      <c r="AM129" s="465">
        <v>0</v>
      </c>
      <c r="AN129" s="465">
        <v>0</v>
      </c>
      <c r="AO129" s="465">
        <v>0</v>
      </c>
      <c r="AP129" s="465">
        <v>0</v>
      </c>
      <c r="AQ129" s="465">
        <v>0</v>
      </c>
      <c r="AR129" s="465">
        <v>0</v>
      </c>
      <c r="AS129" s="465">
        <v>0</v>
      </c>
      <c r="AT129" s="465">
        <v>0</v>
      </c>
      <c r="AU129" s="465">
        <v>0</v>
      </c>
    </row>
    <row r="130" spans="1:47" ht="30" x14ac:dyDescent="0.25">
      <c r="A130" s="502"/>
      <c r="B130" s="441">
        <v>368</v>
      </c>
      <c r="C130" s="448" t="s">
        <v>391</v>
      </c>
      <c r="D130" s="445">
        <v>0</v>
      </c>
      <c r="E130" s="454">
        <v>0</v>
      </c>
      <c r="F130" s="454">
        <v>0</v>
      </c>
      <c r="G130" s="454">
        <v>0</v>
      </c>
      <c r="H130" s="454">
        <v>0</v>
      </c>
      <c r="I130" s="455">
        <v>0</v>
      </c>
      <c r="J130" s="465">
        <v>0</v>
      </c>
      <c r="K130" s="466">
        <v>0</v>
      </c>
      <c r="L130" s="466">
        <v>0</v>
      </c>
      <c r="M130" s="466">
        <v>0</v>
      </c>
      <c r="N130" s="466">
        <v>0</v>
      </c>
      <c r="O130" s="466">
        <v>0</v>
      </c>
      <c r="P130" s="466">
        <v>0</v>
      </c>
      <c r="Q130" s="466">
        <v>0</v>
      </c>
      <c r="R130" s="466">
        <v>0</v>
      </c>
      <c r="S130" s="466">
        <v>0</v>
      </c>
      <c r="T130" s="466">
        <v>0</v>
      </c>
      <c r="U130" s="466">
        <v>0</v>
      </c>
      <c r="V130" s="466">
        <v>0</v>
      </c>
      <c r="W130" s="466">
        <v>0</v>
      </c>
      <c r="X130" s="466">
        <v>0</v>
      </c>
      <c r="Y130" s="466">
        <v>0</v>
      </c>
      <c r="Z130" s="465">
        <v>0</v>
      </c>
      <c r="AA130" s="465">
        <v>0</v>
      </c>
      <c r="AB130" s="465">
        <v>0</v>
      </c>
      <c r="AC130" s="465">
        <v>0</v>
      </c>
      <c r="AD130" s="465">
        <v>0</v>
      </c>
      <c r="AE130" s="465">
        <v>0</v>
      </c>
      <c r="AF130" s="465">
        <v>0</v>
      </c>
      <c r="AG130" s="465">
        <v>0</v>
      </c>
      <c r="AH130" s="465">
        <v>0</v>
      </c>
      <c r="AI130" s="465">
        <v>0</v>
      </c>
      <c r="AJ130" s="465">
        <v>0</v>
      </c>
      <c r="AK130" s="465">
        <v>0</v>
      </c>
      <c r="AL130" s="465">
        <v>0</v>
      </c>
      <c r="AM130" s="465">
        <v>0</v>
      </c>
      <c r="AN130" s="465">
        <v>0</v>
      </c>
      <c r="AO130" s="465">
        <v>0</v>
      </c>
      <c r="AP130" s="465">
        <v>0</v>
      </c>
      <c r="AQ130" s="465">
        <v>0</v>
      </c>
      <c r="AR130" s="465">
        <v>0</v>
      </c>
      <c r="AS130" s="465">
        <v>0</v>
      </c>
      <c r="AT130" s="465">
        <v>0</v>
      </c>
      <c r="AU130" s="465">
        <v>0</v>
      </c>
    </row>
    <row r="131" spans="1:47" ht="30" x14ac:dyDescent="0.25">
      <c r="A131" s="502"/>
      <c r="B131" s="441">
        <v>369</v>
      </c>
      <c r="C131" s="448" t="s">
        <v>253</v>
      </c>
      <c r="D131" s="445">
        <v>0</v>
      </c>
      <c r="E131" s="454">
        <v>0</v>
      </c>
      <c r="F131" s="454">
        <v>0</v>
      </c>
      <c r="G131" s="454">
        <v>0</v>
      </c>
      <c r="H131" s="454">
        <v>0</v>
      </c>
      <c r="I131" s="455">
        <v>0</v>
      </c>
      <c r="J131" s="465">
        <v>0</v>
      </c>
      <c r="K131" s="466">
        <v>0</v>
      </c>
      <c r="L131" s="466">
        <v>0</v>
      </c>
      <c r="M131" s="466">
        <v>0</v>
      </c>
      <c r="N131" s="466">
        <v>0</v>
      </c>
      <c r="O131" s="466">
        <v>0</v>
      </c>
      <c r="P131" s="466">
        <v>0</v>
      </c>
      <c r="Q131" s="466">
        <v>0</v>
      </c>
      <c r="R131" s="466">
        <v>0</v>
      </c>
      <c r="S131" s="466">
        <v>0</v>
      </c>
      <c r="T131" s="466">
        <v>0</v>
      </c>
      <c r="U131" s="466">
        <v>0</v>
      </c>
      <c r="V131" s="466">
        <v>0</v>
      </c>
      <c r="W131" s="466">
        <v>0</v>
      </c>
      <c r="X131" s="466">
        <v>0</v>
      </c>
      <c r="Y131" s="466">
        <v>0</v>
      </c>
      <c r="Z131" s="465">
        <v>0</v>
      </c>
      <c r="AA131" s="465">
        <v>0</v>
      </c>
      <c r="AB131" s="465">
        <v>0</v>
      </c>
      <c r="AC131" s="465">
        <v>0</v>
      </c>
      <c r="AD131" s="465">
        <v>0</v>
      </c>
      <c r="AE131" s="465">
        <v>0</v>
      </c>
      <c r="AF131" s="465">
        <v>0</v>
      </c>
      <c r="AG131" s="465">
        <v>0</v>
      </c>
      <c r="AH131" s="465">
        <v>0</v>
      </c>
      <c r="AI131" s="465">
        <v>0</v>
      </c>
      <c r="AJ131" s="465">
        <v>0</v>
      </c>
      <c r="AK131" s="465">
        <v>0</v>
      </c>
      <c r="AL131" s="465">
        <v>0</v>
      </c>
      <c r="AM131" s="465">
        <v>0</v>
      </c>
      <c r="AN131" s="465">
        <v>0</v>
      </c>
      <c r="AO131" s="465">
        <v>0</v>
      </c>
      <c r="AP131" s="465">
        <v>0</v>
      </c>
      <c r="AQ131" s="465">
        <v>0</v>
      </c>
      <c r="AR131" s="465">
        <v>0</v>
      </c>
      <c r="AS131" s="465">
        <v>0</v>
      </c>
      <c r="AT131" s="465">
        <v>0</v>
      </c>
      <c r="AU131" s="465">
        <v>0</v>
      </c>
    </row>
    <row r="132" spans="1:47" ht="30" x14ac:dyDescent="0.25">
      <c r="A132" s="502"/>
      <c r="B132" s="441">
        <v>370</v>
      </c>
      <c r="C132" s="448" t="s">
        <v>392</v>
      </c>
      <c r="D132" s="445">
        <v>0</v>
      </c>
      <c r="E132" s="454">
        <v>0</v>
      </c>
      <c r="F132" s="454">
        <v>0</v>
      </c>
      <c r="G132" s="454">
        <v>0</v>
      </c>
      <c r="H132" s="454">
        <v>0</v>
      </c>
      <c r="I132" s="455">
        <v>0</v>
      </c>
      <c r="J132" s="465">
        <v>0</v>
      </c>
      <c r="K132" s="466">
        <v>0</v>
      </c>
      <c r="L132" s="466">
        <v>0</v>
      </c>
      <c r="M132" s="466">
        <v>0</v>
      </c>
      <c r="N132" s="466">
        <v>0</v>
      </c>
      <c r="O132" s="466">
        <v>0</v>
      </c>
      <c r="P132" s="466">
        <v>0</v>
      </c>
      <c r="Q132" s="466">
        <v>0</v>
      </c>
      <c r="R132" s="466">
        <v>0</v>
      </c>
      <c r="S132" s="466">
        <v>0</v>
      </c>
      <c r="T132" s="466">
        <v>0</v>
      </c>
      <c r="U132" s="466">
        <v>0</v>
      </c>
      <c r="V132" s="466">
        <v>0</v>
      </c>
      <c r="W132" s="466">
        <v>0</v>
      </c>
      <c r="X132" s="466">
        <v>0</v>
      </c>
      <c r="Y132" s="466">
        <v>0</v>
      </c>
      <c r="Z132" s="465">
        <v>0</v>
      </c>
      <c r="AA132" s="465">
        <v>0</v>
      </c>
      <c r="AB132" s="465">
        <v>0</v>
      </c>
      <c r="AC132" s="465">
        <v>0</v>
      </c>
      <c r="AD132" s="465">
        <v>0</v>
      </c>
      <c r="AE132" s="465">
        <v>0</v>
      </c>
      <c r="AF132" s="465">
        <v>0</v>
      </c>
      <c r="AG132" s="465">
        <v>0</v>
      </c>
      <c r="AH132" s="465">
        <v>0</v>
      </c>
      <c r="AI132" s="465">
        <v>0</v>
      </c>
      <c r="AJ132" s="465">
        <v>0</v>
      </c>
      <c r="AK132" s="465">
        <v>0</v>
      </c>
      <c r="AL132" s="465">
        <v>0</v>
      </c>
      <c r="AM132" s="465">
        <v>0</v>
      </c>
      <c r="AN132" s="465">
        <v>0</v>
      </c>
      <c r="AO132" s="465">
        <v>0</v>
      </c>
      <c r="AP132" s="465">
        <v>0</v>
      </c>
      <c r="AQ132" s="465">
        <v>0</v>
      </c>
      <c r="AR132" s="465">
        <v>0</v>
      </c>
      <c r="AS132" s="465">
        <v>0</v>
      </c>
      <c r="AT132" s="465">
        <v>0</v>
      </c>
      <c r="AU132" s="465">
        <v>0</v>
      </c>
    </row>
    <row r="133" spans="1:47" ht="30" x14ac:dyDescent="0.25">
      <c r="A133" s="502"/>
      <c r="B133" s="441">
        <v>371</v>
      </c>
      <c r="C133" s="448" t="s">
        <v>393</v>
      </c>
      <c r="D133" s="445">
        <v>0</v>
      </c>
      <c r="E133" s="454">
        <v>0</v>
      </c>
      <c r="F133" s="454">
        <v>0</v>
      </c>
      <c r="G133" s="454">
        <v>0</v>
      </c>
      <c r="H133" s="454">
        <v>0</v>
      </c>
      <c r="I133" s="455">
        <v>0</v>
      </c>
      <c r="J133" s="465">
        <v>0</v>
      </c>
      <c r="K133" s="466">
        <v>0</v>
      </c>
      <c r="L133" s="466">
        <v>0</v>
      </c>
      <c r="M133" s="466">
        <v>0</v>
      </c>
      <c r="N133" s="466">
        <v>0</v>
      </c>
      <c r="O133" s="466">
        <v>0</v>
      </c>
      <c r="P133" s="466">
        <v>0</v>
      </c>
      <c r="Q133" s="466">
        <v>0</v>
      </c>
      <c r="R133" s="466">
        <v>0</v>
      </c>
      <c r="S133" s="466">
        <v>0</v>
      </c>
      <c r="T133" s="466">
        <v>0</v>
      </c>
      <c r="U133" s="466">
        <v>0</v>
      </c>
      <c r="V133" s="466">
        <v>0</v>
      </c>
      <c r="W133" s="466">
        <v>0</v>
      </c>
      <c r="X133" s="466">
        <v>0</v>
      </c>
      <c r="Y133" s="466">
        <v>0</v>
      </c>
      <c r="Z133" s="465">
        <v>0</v>
      </c>
      <c r="AA133" s="465">
        <v>0</v>
      </c>
      <c r="AB133" s="465">
        <v>0</v>
      </c>
      <c r="AC133" s="465">
        <v>0</v>
      </c>
      <c r="AD133" s="465">
        <v>0</v>
      </c>
      <c r="AE133" s="465">
        <v>0</v>
      </c>
      <c r="AF133" s="465">
        <v>0</v>
      </c>
      <c r="AG133" s="465">
        <v>0</v>
      </c>
      <c r="AH133" s="465">
        <v>0</v>
      </c>
      <c r="AI133" s="465">
        <v>0</v>
      </c>
      <c r="AJ133" s="465">
        <v>0</v>
      </c>
      <c r="AK133" s="465">
        <v>0</v>
      </c>
      <c r="AL133" s="465">
        <v>0</v>
      </c>
      <c r="AM133" s="465">
        <v>0</v>
      </c>
      <c r="AN133" s="465">
        <v>0</v>
      </c>
      <c r="AO133" s="465">
        <v>0</v>
      </c>
      <c r="AP133" s="465">
        <v>0</v>
      </c>
      <c r="AQ133" s="465">
        <v>0</v>
      </c>
      <c r="AR133" s="465">
        <v>0</v>
      </c>
      <c r="AS133" s="465">
        <v>0</v>
      </c>
      <c r="AT133" s="465">
        <v>0</v>
      </c>
      <c r="AU133" s="465">
        <v>0</v>
      </c>
    </row>
    <row r="134" spans="1:47" x14ac:dyDescent="0.25">
      <c r="A134" s="502">
        <v>373</v>
      </c>
      <c r="B134" s="441">
        <v>373</v>
      </c>
      <c r="C134" s="448" t="s">
        <v>282</v>
      </c>
      <c r="D134" s="445">
        <v>0</v>
      </c>
      <c r="E134" s="454">
        <v>0</v>
      </c>
      <c r="F134" s="454">
        <v>0</v>
      </c>
      <c r="G134" s="454">
        <v>5060519</v>
      </c>
      <c r="H134" s="454">
        <v>0</v>
      </c>
      <c r="I134" s="455">
        <v>692367</v>
      </c>
      <c r="J134" s="465">
        <v>276364</v>
      </c>
      <c r="K134" s="466">
        <v>4707981</v>
      </c>
      <c r="L134" s="466">
        <v>0</v>
      </c>
      <c r="M134" s="466">
        <v>0</v>
      </c>
      <c r="N134" s="466">
        <v>0</v>
      </c>
      <c r="O134" s="466">
        <v>0</v>
      </c>
      <c r="P134" s="466">
        <v>0</v>
      </c>
      <c r="Q134" s="466">
        <v>0</v>
      </c>
      <c r="R134" s="466">
        <v>0</v>
      </c>
      <c r="S134" s="466">
        <v>0</v>
      </c>
      <c r="T134" s="466">
        <v>0</v>
      </c>
      <c r="U134" s="466">
        <v>0</v>
      </c>
      <c r="V134" s="466">
        <v>0</v>
      </c>
      <c r="W134" s="466">
        <v>42391</v>
      </c>
      <c r="X134" s="466">
        <v>0</v>
      </c>
      <c r="Y134" s="466">
        <v>0</v>
      </c>
      <c r="Z134" s="465">
        <v>877527</v>
      </c>
      <c r="AA134" s="465">
        <v>0</v>
      </c>
      <c r="AB134" s="465">
        <v>0</v>
      </c>
      <c r="AC134" s="465">
        <v>351171</v>
      </c>
      <c r="AD134" s="465">
        <v>0</v>
      </c>
      <c r="AE134" s="465">
        <v>440924</v>
      </c>
      <c r="AF134" s="465">
        <v>27045834</v>
      </c>
      <c r="AG134" s="465">
        <v>0</v>
      </c>
      <c r="AH134" s="465">
        <v>0</v>
      </c>
      <c r="AI134" s="465">
        <v>0</v>
      </c>
      <c r="AJ134" s="465">
        <v>14036755</v>
      </c>
      <c r="AK134" s="465">
        <v>0</v>
      </c>
      <c r="AL134" s="465">
        <v>10948362</v>
      </c>
      <c r="AM134" s="465">
        <v>234942</v>
      </c>
      <c r="AN134" s="465">
        <v>423896</v>
      </c>
      <c r="AO134" s="465">
        <v>3960</v>
      </c>
      <c r="AP134" s="465">
        <v>75981</v>
      </c>
      <c r="AQ134" s="465">
        <v>30599</v>
      </c>
      <c r="AR134" s="465">
        <v>851235</v>
      </c>
      <c r="AS134" s="465">
        <v>0</v>
      </c>
      <c r="AT134" s="465">
        <v>0</v>
      </c>
      <c r="AU134" s="465">
        <v>0</v>
      </c>
    </row>
    <row r="135" spans="1:47" ht="30" x14ac:dyDescent="0.25">
      <c r="A135" s="502"/>
      <c r="B135" s="441">
        <v>375</v>
      </c>
      <c r="C135" s="448" t="s">
        <v>254</v>
      </c>
      <c r="D135" s="445">
        <v>0</v>
      </c>
      <c r="E135" s="454">
        <v>0</v>
      </c>
      <c r="F135" s="454">
        <v>0</v>
      </c>
      <c r="G135" s="454">
        <v>0</v>
      </c>
      <c r="H135" s="454">
        <v>0</v>
      </c>
      <c r="I135" s="455">
        <v>0</v>
      </c>
      <c r="J135" s="465">
        <v>0</v>
      </c>
      <c r="K135" s="466">
        <v>0</v>
      </c>
      <c r="L135" s="466">
        <v>0</v>
      </c>
      <c r="M135" s="466">
        <v>0</v>
      </c>
      <c r="N135" s="466">
        <v>0</v>
      </c>
      <c r="O135" s="466">
        <v>0</v>
      </c>
      <c r="P135" s="466">
        <v>0</v>
      </c>
      <c r="Q135" s="466">
        <v>0</v>
      </c>
      <c r="R135" s="466">
        <v>0</v>
      </c>
      <c r="S135" s="466">
        <v>0</v>
      </c>
      <c r="T135" s="466">
        <v>0</v>
      </c>
      <c r="U135" s="466">
        <v>0</v>
      </c>
      <c r="V135" s="466">
        <v>0</v>
      </c>
      <c r="W135" s="466">
        <v>0</v>
      </c>
      <c r="X135" s="466">
        <v>0</v>
      </c>
      <c r="Y135" s="466">
        <v>0</v>
      </c>
      <c r="Z135" s="465">
        <v>0</v>
      </c>
      <c r="AA135" s="465">
        <v>0</v>
      </c>
      <c r="AB135" s="465">
        <v>0</v>
      </c>
      <c r="AC135" s="465">
        <v>0</v>
      </c>
      <c r="AD135" s="465">
        <v>0</v>
      </c>
      <c r="AE135" s="465">
        <v>0</v>
      </c>
      <c r="AF135" s="465">
        <v>0</v>
      </c>
      <c r="AG135" s="465">
        <v>0</v>
      </c>
      <c r="AH135" s="465">
        <v>0</v>
      </c>
      <c r="AI135" s="465">
        <v>0</v>
      </c>
      <c r="AJ135" s="465">
        <v>0</v>
      </c>
      <c r="AK135" s="465">
        <v>0</v>
      </c>
      <c r="AL135" s="465">
        <v>0</v>
      </c>
      <c r="AM135" s="465">
        <v>0</v>
      </c>
      <c r="AN135" s="465">
        <v>0</v>
      </c>
      <c r="AO135" s="465">
        <v>0</v>
      </c>
      <c r="AP135" s="465">
        <v>0</v>
      </c>
      <c r="AQ135" s="465">
        <v>0</v>
      </c>
      <c r="AR135" s="465">
        <v>0</v>
      </c>
      <c r="AS135" s="465">
        <v>0</v>
      </c>
      <c r="AT135" s="465">
        <v>0</v>
      </c>
      <c r="AU135" s="465">
        <v>0</v>
      </c>
    </row>
    <row r="136" spans="1:47" ht="30" x14ac:dyDescent="0.25">
      <c r="A136" s="502">
        <v>376</v>
      </c>
      <c r="B136" s="441">
        <v>376</v>
      </c>
      <c r="C136" s="448" t="s">
        <v>65</v>
      </c>
      <c r="D136" s="445">
        <v>0</v>
      </c>
      <c r="E136" s="454">
        <v>0</v>
      </c>
      <c r="F136" s="454">
        <v>0</v>
      </c>
      <c r="G136" s="454">
        <v>0</v>
      </c>
      <c r="H136" s="454">
        <v>0</v>
      </c>
      <c r="I136" s="455">
        <v>0</v>
      </c>
      <c r="J136" s="465">
        <v>-1147082</v>
      </c>
      <c r="K136" s="466">
        <v>0</v>
      </c>
      <c r="L136" s="466">
        <v>0</v>
      </c>
      <c r="M136" s="466">
        <v>0</v>
      </c>
      <c r="N136" s="466">
        <v>0</v>
      </c>
      <c r="O136" s="466">
        <v>0</v>
      </c>
      <c r="P136" s="466">
        <v>0</v>
      </c>
      <c r="Q136" s="466">
        <v>0</v>
      </c>
      <c r="R136" s="466">
        <v>0</v>
      </c>
      <c r="S136" s="466">
        <v>0</v>
      </c>
      <c r="T136" s="466">
        <v>0</v>
      </c>
      <c r="U136" s="466">
        <v>0</v>
      </c>
      <c r="V136" s="466">
        <v>0</v>
      </c>
      <c r="W136" s="466">
        <v>0</v>
      </c>
      <c r="X136" s="466">
        <v>0</v>
      </c>
      <c r="Y136" s="466">
        <v>500</v>
      </c>
      <c r="Z136" s="465">
        <v>0</v>
      </c>
      <c r="AA136" s="465">
        <v>0</v>
      </c>
      <c r="AB136" s="465">
        <v>0</v>
      </c>
      <c r="AC136" s="465">
        <v>0</v>
      </c>
      <c r="AD136" s="465">
        <v>-1</v>
      </c>
      <c r="AE136" s="465">
        <v>0</v>
      </c>
      <c r="AF136" s="465">
        <v>-30947782</v>
      </c>
      <c r="AG136" s="465">
        <v>0</v>
      </c>
      <c r="AH136" s="465">
        <v>0</v>
      </c>
      <c r="AI136" s="465">
        <v>0</v>
      </c>
      <c r="AJ136" s="465">
        <v>0</v>
      </c>
      <c r="AK136" s="465">
        <v>0</v>
      </c>
      <c r="AL136" s="465">
        <v>214627</v>
      </c>
      <c r="AM136" s="465">
        <v>0</v>
      </c>
      <c r="AN136" s="465">
        <v>1</v>
      </c>
      <c r="AO136" s="465">
        <v>0</v>
      </c>
      <c r="AP136" s="465">
        <v>0</v>
      </c>
      <c r="AQ136" s="465">
        <v>0</v>
      </c>
      <c r="AR136" s="465">
        <v>0</v>
      </c>
      <c r="AS136" s="465">
        <v>0</v>
      </c>
      <c r="AT136" s="465">
        <v>0</v>
      </c>
      <c r="AU136" s="465">
        <v>0</v>
      </c>
    </row>
    <row r="137" spans="1:47" ht="30" x14ac:dyDescent="0.25">
      <c r="A137" s="502"/>
      <c r="B137" s="441">
        <v>377</v>
      </c>
      <c r="C137" s="448" t="s">
        <v>394</v>
      </c>
      <c r="D137" s="445">
        <v>0</v>
      </c>
      <c r="E137" s="454">
        <v>0</v>
      </c>
      <c r="F137" s="454">
        <v>0</v>
      </c>
      <c r="G137" s="454">
        <v>0</v>
      </c>
      <c r="H137" s="454">
        <v>0</v>
      </c>
      <c r="I137" s="455">
        <v>0</v>
      </c>
      <c r="J137" s="465">
        <v>0</v>
      </c>
      <c r="K137" s="466">
        <v>0</v>
      </c>
      <c r="L137" s="466">
        <v>0</v>
      </c>
      <c r="M137" s="466">
        <v>0</v>
      </c>
      <c r="N137" s="466">
        <v>0</v>
      </c>
      <c r="O137" s="466">
        <v>0</v>
      </c>
      <c r="P137" s="466">
        <v>0</v>
      </c>
      <c r="Q137" s="466">
        <v>0</v>
      </c>
      <c r="R137" s="466">
        <v>0</v>
      </c>
      <c r="S137" s="466">
        <v>0</v>
      </c>
      <c r="T137" s="466">
        <v>0</v>
      </c>
      <c r="U137" s="466">
        <v>0</v>
      </c>
      <c r="V137" s="466">
        <v>0</v>
      </c>
      <c r="W137" s="466">
        <v>0</v>
      </c>
      <c r="X137" s="466">
        <v>0</v>
      </c>
      <c r="Y137" s="466">
        <v>0</v>
      </c>
      <c r="Z137" s="465">
        <v>0</v>
      </c>
      <c r="AA137" s="465">
        <v>0</v>
      </c>
      <c r="AB137" s="465">
        <v>0</v>
      </c>
      <c r="AC137" s="465">
        <v>0</v>
      </c>
      <c r="AD137" s="465">
        <v>0</v>
      </c>
      <c r="AE137" s="465">
        <v>0</v>
      </c>
      <c r="AF137" s="465">
        <v>0</v>
      </c>
      <c r="AG137" s="465">
        <v>0</v>
      </c>
      <c r="AH137" s="465">
        <v>0</v>
      </c>
      <c r="AI137" s="465">
        <v>0</v>
      </c>
      <c r="AJ137" s="465">
        <v>0</v>
      </c>
      <c r="AK137" s="465">
        <v>0</v>
      </c>
      <c r="AL137" s="465">
        <v>0</v>
      </c>
      <c r="AM137" s="465">
        <v>0</v>
      </c>
      <c r="AN137" s="465">
        <v>0</v>
      </c>
      <c r="AO137" s="465">
        <v>0</v>
      </c>
      <c r="AP137" s="465">
        <v>0</v>
      </c>
      <c r="AQ137" s="465">
        <v>0</v>
      </c>
      <c r="AR137" s="465">
        <v>0</v>
      </c>
      <c r="AS137" s="465">
        <v>0</v>
      </c>
      <c r="AT137" s="465">
        <v>0</v>
      </c>
      <c r="AU137" s="465">
        <v>0</v>
      </c>
    </row>
    <row r="138" spans="1:47" ht="30" x14ac:dyDescent="0.25">
      <c r="A138" s="502"/>
      <c r="B138" s="441">
        <v>378</v>
      </c>
      <c r="C138" s="448" t="s">
        <v>395</v>
      </c>
      <c r="D138" s="445">
        <v>0</v>
      </c>
      <c r="E138" s="454">
        <v>0</v>
      </c>
      <c r="F138" s="454">
        <v>0</v>
      </c>
      <c r="G138" s="454">
        <v>0</v>
      </c>
      <c r="H138" s="454">
        <v>0</v>
      </c>
      <c r="I138" s="455">
        <v>0</v>
      </c>
      <c r="J138" s="465">
        <v>0</v>
      </c>
      <c r="K138" s="466">
        <v>0</v>
      </c>
      <c r="L138" s="466">
        <v>0</v>
      </c>
      <c r="M138" s="466">
        <v>0</v>
      </c>
      <c r="N138" s="466">
        <v>0</v>
      </c>
      <c r="O138" s="466">
        <v>0</v>
      </c>
      <c r="P138" s="466">
        <v>0</v>
      </c>
      <c r="Q138" s="466">
        <v>0</v>
      </c>
      <c r="R138" s="466">
        <v>0</v>
      </c>
      <c r="S138" s="466">
        <v>0</v>
      </c>
      <c r="T138" s="466">
        <v>0</v>
      </c>
      <c r="U138" s="466">
        <v>0</v>
      </c>
      <c r="V138" s="466">
        <v>0</v>
      </c>
      <c r="W138" s="466">
        <v>0</v>
      </c>
      <c r="X138" s="466">
        <v>0</v>
      </c>
      <c r="Y138" s="466">
        <v>0</v>
      </c>
      <c r="Z138" s="465">
        <v>0</v>
      </c>
      <c r="AA138" s="465">
        <v>0</v>
      </c>
      <c r="AB138" s="465">
        <v>0</v>
      </c>
      <c r="AC138" s="465">
        <v>0</v>
      </c>
      <c r="AD138" s="465">
        <v>0</v>
      </c>
      <c r="AE138" s="465">
        <v>0</v>
      </c>
      <c r="AF138" s="465">
        <v>0</v>
      </c>
      <c r="AG138" s="465">
        <v>0</v>
      </c>
      <c r="AH138" s="465">
        <v>0</v>
      </c>
      <c r="AI138" s="465">
        <v>0</v>
      </c>
      <c r="AJ138" s="465">
        <v>0</v>
      </c>
      <c r="AK138" s="465">
        <v>0</v>
      </c>
      <c r="AL138" s="465">
        <v>0</v>
      </c>
      <c r="AM138" s="465">
        <v>0</v>
      </c>
      <c r="AN138" s="465">
        <v>0</v>
      </c>
      <c r="AO138" s="465">
        <v>0</v>
      </c>
      <c r="AP138" s="465">
        <v>0</v>
      </c>
      <c r="AQ138" s="465">
        <v>0</v>
      </c>
      <c r="AR138" s="465">
        <v>0</v>
      </c>
      <c r="AS138" s="465">
        <v>0</v>
      </c>
      <c r="AT138" s="465">
        <v>0</v>
      </c>
      <c r="AU138" s="465">
        <v>0</v>
      </c>
    </row>
    <row r="139" spans="1:47" ht="30" x14ac:dyDescent="0.25">
      <c r="A139" s="502">
        <v>379</v>
      </c>
      <c r="B139" s="441">
        <v>379</v>
      </c>
      <c r="C139" s="448" t="s">
        <v>71</v>
      </c>
      <c r="D139" s="445">
        <v>0</v>
      </c>
      <c r="E139" s="454">
        <v>0</v>
      </c>
      <c r="F139" s="454">
        <v>1703250</v>
      </c>
      <c r="G139" s="454">
        <v>0</v>
      </c>
      <c r="H139" s="454">
        <v>0</v>
      </c>
      <c r="I139" s="455">
        <v>204669</v>
      </c>
      <c r="J139" s="465">
        <v>908769</v>
      </c>
      <c r="K139" s="466">
        <v>0</v>
      </c>
      <c r="L139" s="466">
        <v>0</v>
      </c>
      <c r="M139" s="466">
        <v>0</v>
      </c>
      <c r="N139" s="466">
        <v>0</v>
      </c>
      <c r="O139" s="466">
        <v>0</v>
      </c>
      <c r="P139" s="466">
        <v>0</v>
      </c>
      <c r="Q139" s="466">
        <v>0</v>
      </c>
      <c r="R139" s="466">
        <v>310655</v>
      </c>
      <c r="S139" s="466">
        <v>43161</v>
      </c>
      <c r="T139" s="466">
        <v>124919</v>
      </c>
      <c r="U139" s="466">
        <v>4722354</v>
      </c>
      <c r="V139" s="466">
        <v>0</v>
      </c>
      <c r="W139" s="466">
        <v>70094</v>
      </c>
      <c r="X139" s="466">
        <v>0</v>
      </c>
      <c r="Y139" s="466">
        <v>201015</v>
      </c>
      <c r="Z139" s="465">
        <v>578753</v>
      </c>
      <c r="AA139" s="465">
        <v>0</v>
      </c>
      <c r="AB139" s="465">
        <v>0</v>
      </c>
      <c r="AC139" s="465">
        <v>44738</v>
      </c>
      <c r="AD139" s="465">
        <v>133920</v>
      </c>
      <c r="AE139" s="465">
        <v>97682</v>
      </c>
      <c r="AF139" s="465">
        <v>14898076</v>
      </c>
      <c r="AG139" s="465">
        <v>0</v>
      </c>
      <c r="AH139" s="465">
        <v>102987</v>
      </c>
      <c r="AI139" s="465">
        <v>0</v>
      </c>
      <c r="AJ139" s="465">
        <v>7565175</v>
      </c>
      <c r="AK139" s="465">
        <v>4124364</v>
      </c>
      <c r="AL139" s="465">
        <v>41928937</v>
      </c>
      <c r="AM139" s="465">
        <v>1079072</v>
      </c>
      <c r="AN139" s="465">
        <v>45714</v>
      </c>
      <c r="AO139" s="465">
        <v>258341</v>
      </c>
      <c r="AP139" s="465">
        <v>26075</v>
      </c>
      <c r="AQ139" s="465">
        <v>56842</v>
      </c>
      <c r="AR139" s="465">
        <v>818136</v>
      </c>
      <c r="AS139" s="465">
        <v>0</v>
      </c>
      <c r="AT139" s="465">
        <v>0</v>
      </c>
      <c r="AU139" s="465">
        <v>173441</v>
      </c>
    </row>
    <row r="140" spans="1:47" ht="30" x14ac:dyDescent="0.25">
      <c r="A140" s="502">
        <v>380</v>
      </c>
      <c r="B140" s="441">
        <v>380</v>
      </c>
      <c r="C140" s="448" t="s">
        <v>74</v>
      </c>
      <c r="D140" s="445">
        <v>0</v>
      </c>
      <c r="E140" s="454">
        <v>0</v>
      </c>
      <c r="F140" s="454">
        <v>0</v>
      </c>
      <c r="G140" s="454">
        <v>0</v>
      </c>
      <c r="H140" s="454">
        <v>0</v>
      </c>
      <c r="I140" s="455">
        <v>1425</v>
      </c>
      <c r="J140" s="465">
        <v>0</v>
      </c>
      <c r="K140" s="466">
        <v>0</v>
      </c>
      <c r="L140" s="466">
        <v>0</v>
      </c>
      <c r="M140" s="466">
        <v>0</v>
      </c>
      <c r="N140" s="466">
        <v>0</v>
      </c>
      <c r="O140" s="466">
        <v>0</v>
      </c>
      <c r="P140" s="466">
        <v>0</v>
      </c>
      <c r="Q140" s="466">
        <v>0</v>
      </c>
      <c r="R140" s="466">
        <v>0</v>
      </c>
      <c r="S140" s="466">
        <v>0</v>
      </c>
      <c r="T140" s="466">
        <v>156</v>
      </c>
      <c r="U140" s="466">
        <v>1880</v>
      </c>
      <c r="V140" s="466">
        <v>0</v>
      </c>
      <c r="W140" s="466">
        <v>0</v>
      </c>
      <c r="X140" s="466">
        <v>0</v>
      </c>
      <c r="Y140" s="466">
        <v>1997</v>
      </c>
      <c r="Z140" s="465">
        <v>8133</v>
      </c>
      <c r="AA140" s="465">
        <v>0</v>
      </c>
      <c r="AB140" s="465">
        <v>0</v>
      </c>
      <c r="AC140" s="465">
        <v>0</v>
      </c>
      <c r="AD140" s="465">
        <v>0</v>
      </c>
      <c r="AE140" s="465">
        <v>0</v>
      </c>
      <c r="AF140" s="465">
        <v>2708613</v>
      </c>
      <c r="AG140" s="465">
        <v>0</v>
      </c>
      <c r="AH140" s="465">
        <v>67</v>
      </c>
      <c r="AI140" s="465">
        <v>0</v>
      </c>
      <c r="AJ140" s="465">
        <v>3702</v>
      </c>
      <c r="AK140" s="465">
        <v>2696</v>
      </c>
      <c r="AL140" s="465">
        <v>0</v>
      </c>
      <c r="AM140" s="465">
        <v>4411</v>
      </c>
      <c r="AN140" s="465">
        <v>0</v>
      </c>
      <c r="AO140" s="465">
        <v>0</v>
      </c>
      <c r="AP140" s="465">
        <v>500</v>
      </c>
      <c r="AQ140" s="465">
        <v>3797</v>
      </c>
      <c r="AR140" s="465">
        <v>0</v>
      </c>
      <c r="AS140" s="465">
        <v>0</v>
      </c>
      <c r="AT140" s="465">
        <v>0</v>
      </c>
      <c r="AU140" s="465">
        <v>0</v>
      </c>
    </row>
    <row r="141" spans="1:47" x14ac:dyDescent="0.25">
      <c r="A141" s="502"/>
      <c r="B141" s="441">
        <v>381</v>
      </c>
      <c r="C141" s="448" t="s">
        <v>396</v>
      </c>
      <c r="D141" s="445">
        <v>0</v>
      </c>
      <c r="E141" s="454">
        <v>0</v>
      </c>
      <c r="F141" s="454">
        <v>0</v>
      </c>
      <c r="G141" s="454">
        <v>0</v>
      </c>
      <c r="H141" s="454">
        <v>0</v>
      </c>
      <c r="I141" s="455">
        <v>0</v>
      </c>
      <c r="J141" s="465">
        <v>0</v>
      </c>
      <c r="K141" s="466">
        <v>0</v>
      </c>
      <c r="L141" s="466">
        <v>0</v>
      </c>
      <c r="M141" s="466">
        <v>0</v>
      </c>
      <c r="N141" s="466">
        <v>0</v>
      </c>
      <c r="O141" s="466">
        <v>0</v>
      </c>
      <c r="P141" s="466">
        <v>0</v>
      </c>
      <c r="Q141" s="466">
        <v>0</v>
      </c>
      <c r="R141" s="466">
        <v>0</v>
      </c>
      <c r="S141" s="466">
        <v>0</v>
      </c>
      <c r="T141" s="466">
        <v>0</v>
      </c>
      <c r="U141" s="466">
        <v>0</v>
      </c>
      <c r="V141" s="466">
        <v>0</v>
      </c>
      <c r="W141" s="466">
        <v>0</v>
      </c>
      <c r="X141" s="466">
        <v>0</v>
      </c>
      <c r="Y141" s="466">
        <v>0</v>
      </c>
      <c r="Z141" s="465">
        <v>0</v>
      </c>
      <c r="AA141" s="465">
        <v>0</v>
      </c>
      <c r="AB141" s="465">
        <v>0</v>
      </c>
      <c r="AC141" s="465">
        <v>0</v>
      </c>
      <c r="AD141" s="465">
        <v>0</v>
      </c>
      <c r="AE141" s="465">
        <v>0</v>
      </c>
      <c r="AF141" s="465">
        <v>0</v>
      </c>
      <c r="AG141" s="465">
        <v>0</v>
      </c>
      <c r="AH141" s="465">
        <v>0</v>
      </c>
      <c r="AI141" s="465">
        <v>0</v>
      </c>
      <c r="AJ141" s="465">
        <v>0</v>
      </c>
      <c r="AK141" s="465">
        <v>0</v>
      </c>
      <c r="AL141" s="465">
        <v>0</v>
      </c>
      <c r="AM141" s="465">
        <v>0</v>
      </c>
      <c r="AN141" s="465">
        <v>0</v>
      </c>
      <c r="AO141" s="465">
        <v>0</v>
      </c>
      <c r="AP141" s="465">
        <v>0</v>
      </c>
      <c r="AQ141" s="465">
        <v>0</v>
      </c>
      <c r="AR141" s="465">
        <v>0</v>
      </c>
      <c r="AS141" s="465">
        <v>0</v>
      </c>
      <c r="AT141" s="465">
        <v>0</v>
      </c>
      <c r="AU141" s="465">
        <v>0</v>
      </c>
    </row>
    <row r="142" spans="1:47" x14ac:dyDescent="0.25">
      <c r="A142" s="502"/>
      <c r="B142" s="441">
        <v>382</v>
      </c>
      <c r="C142" s="448" t="s">
        <v>397</v>
      </c>
      <c r="D142" s="445">
        <v>0</v>
      </c>
      <c r="E142" s="454">
        <v>0</v>
      </c>
      <c r="F142" s="454">
        <v>0</v>
      </c>
      <c r="G142" s="454">
        <v>0</v>
      </c>
      <c r="H142" s="454">
        <v>0</v>
      </c>
      <c r="I142" s="455">
        <v>0</v>
      </c>
      <c r="J142" s="465">
        <v>0</v>
      </c>
      <c r="K142" s="466">
        <v>0</v>
      </c>
      <c r="L142" s="466">
        <v>0</v>
      </c>
      <c r="M142" s="466">
        <v>0</v>
      </c>
      <c r="N142" s="466">
        <v>0</v>
      </c>
      <c r="O142" s="466">
        <v>0</v>
      </c>
      <c r="P142" s="466">
        <v>0</v>
      </c>
      <c r="Q142" s="466">
        <v>0</v>
      </c>
      <c r="R142" s="466">
        <v>0</v>
      </c>
      <c r="S142" s="466">
        <v>0</v>
      </c>
      <c r="T142" s="466">
        <v>0</v>
      </c>
      <c r="U142" s="466">
        <v>0</v>
      </c>
      <c r="V142" s="466">
        <v>0</v>
      </c>
      <c r="W142" s="466">
        <v>0</v>
      </c>
      <c r="X142" s="466">
        <v>0</v>
      </c>
      <c r="Y142" s="466">
        <v>0</v>
      </c>
      <c r="Z142" s="465">
        <v>0</v>
      </c>
      <c r="AA142" s="465">
        <v>0</v>
      </c>
      <c r="AB142" s="465">
        <v>0</v>
      </c>
      <c r="AC142" s="465">
        <v>0</v>
      </c>
      <c r="AD142" s="465">
        <v>0</v>
      </c>
      <c r="AE142" s="465">
        <v>0</v>
      </c>
      <c r="AF142" s="465">
        <v>0</v>
      </c>
      <c r="AG142" s="465">
        <v>0</v>
      </c>
      <c r="AH142" s="465">
        <v>0</v>
      </c>
      <c r="AI142" s="465">
        <v>0</v>
      </c>
      <c r="AJ142" s="465">
        <v>0</v>
      </c>
      <c r="AK142" s="465">
        <v>0</v>
      </c>
      <c r="AL142" s="465">
        <v>0</v>
      </c>
      <c r="AM142" s="465">
        <v>0</v>
      </c>
      <c r="AN142" s="465">
        <v>0</v>
      </c>
      <c r="AO142" s="465">
        <v>0</v>
      </c>
      <c r="AP142" s="465">
        <v>0</v>
      </c>
      <c r="AQ142" s="465">
        <v>0</v>
      </c>
      <c r="AR142" s="465">
        <v>0</v>
      </c>
      <c r="AS142" s="465">
        <v>0</v>
      </c>
      <c r="AT142" s="465">
        <v>0</v>
      </c>
      <c r="AU142" s="465">
        <v>0</v>
      </c>
    </row>
    <row r="143" spans="1:47" ht="30" x14ac:dyDescent="0.25">
      <c r="A143" s="502"/>
      <c r="B143" s="441">
        <v>383</v>
      </c>
      <c r="C143" s="448" t="s">
        <v>398</v>
      </c>
      <c r="D143" s="445">
        <v>0</v>
      </c>
      <c r="E143" s="454">
        <v>0</v>
      </c>
      <c r="F143" s="454">
        <v>0</v>
      </c>
      <c r="G143" s="454">
        <v>0</v>
      </c>
      <c r="H143" s="454">
        <v>0</v>
      </c>
      <c r="I143" s="455">
        <v>0</v>
      </c>
      <c r="J143" s="465">
        <v>0</v>
      </c>
      <c r="K143" s="466">
        <v>0</v>
      </c>
      <c r="L143" s="466">
        <v>0</v>
      </c>
      <c r="M143" s="466">
        <v>0</v>
      </c>
      <c r="N143" s="466">
        <v>0</v>
      </c>
      <c r="O143" s="466">
        <v>0</v>
      </c>
      <c r="P143" s="466">
        <v>0</v>
      </c>
      <c r="Q143" s="466">
        <v>0</v>
      </c>
      <c r="R143" s="466">
        <v>0</v>
      </c>
      <c r="S143" s="466">
        <v>0</v>
      </c>
      <c r="T143" s="466">
        <v>0</v>
      </c>
      <c r="U143" s="466">
        <v>0</v>
      </c>
      <c r="V143" s="466">
        <v>0</v>
      </c>
      <c r="W143" s="466">
        <v>0</v>
      </c>
      <c r="X143" s="466">
        <v>0</v>
      </c>
      <c r="Y143" s="466">
        <v>0</v>
      </c>
      <c r="Z143" s="465">
        <v>0</v>
      </c>
      <c r="AA143" s="465">
        <v>0</v>
      </c>
      <c r="AB143" s="465">
        <v>0</v>
      </c>
      <c r="AC143" s="465">
        <v>0</v>
      </c>
      <c r="AD143" s="465">
        <v>0</v>
      </c>
      <c r="AE143" s="465">
        <v>0</v>
      </c>
      <c r="AF143" s="465">
        <v>0</v>
      </c>
      <c r="AG143" s="465">
        <v>0</v>
      </c>
      <c r="AH143" s="465">
        <v>0</v>
      </c>
      <c r="AI143" s="465">
        <v>0</v>
      </c>
      <c r="AJ143" s="465">
        <v>0</v>
      </c>
      <c r="AK143" s="465">
        <v>0</v>
      </c>
      <c r="AL143" s="465">
        <v>0</v>
      </c>
      <c r="AM143" s="465">
        <v>0</v>
      </c>
      <c r="AN143" s="465">
        <v>0</v>
      </c>
      <c r="AO143" s="465">
        <v>0</v>
      </c>
      <c r="AP143" s="465">
        <v>0</v>
      </c>
      <c r="AQ143" s="465">
        <v>0</v>
      </c>
      <c r="AR143" s="465">
        <v>0</v>
      </c>
      <c r="AS143" s="465">
        <v>0</v>
      </c>
      <c r="AT143" s="465">
        <v>0</v>
      </c>
      <c r="AU143" s="465">
        <v>0</v>
      </c>
    </row>
    <row r="144" spans="1:47" ht="30" x14ac:dyDescent="0.25">
      <c r="A144" s="502"/>
      <c r="B144" s="441">
        <v>384</v>
      </c>
      <c r="C144" s="448" t="s">
        <v>399</v>
      </c>
      <c r="D144" s="445">
        <v>0</v>
      </c>
      <c r="E144" s="454">
        <v>0</v>
      </c>
      <c r="F144" s="454">
        <v>0</v>
      </c>
      <c r="G144" s="454">
        <v>0</v>
      </c>
      <c r="H144" s="454">
        <v>0</v>
      </c>
      <c r="I144" s="455">
        <v>0</v>
      </c>
      <c r="J144" s="465">
        <v>0</v>
      </c>
      <c r="K144" s="466">
        <v>0</v>
      </c>
      <c r="L144" s="466">
        <v>0</v>
      </c>
      <c r="M144" s="466">
        <v>0</v>
      </c>
      <c r="N144" s="466">
        <v>0</v>
      </c>
      <c r="O144" s="466">
        <v>0</v>
      </c>
      <c r="P144" s="466">
        <v>0</v>
      </c>
      <c r="Q144" s="466">
        <v>0</v>
      </c>
      <c r="R144" s="466">
        <v>0</v>
      </c>
      <c r="S144" s="466">
        <v>0</v>
      </c>
      <c r="T144" s="466">
        <v>0</v>
      </c>
      <c r="U144" s="466">
        <v>0</v>
      </c>
      <c r="V144" s="466">
        <v>0</v>
      </c>
      <c r="W144" s="466">
        <v>0</v>
      </c>
      <c r="X144" s="466">
        <v>0</v>
      </c>
      <c r="Y144" s="466">
        <v>0</v>
      </c>
      <c r="Z144" s="465">
        <v>0</v>
      </c>
      <c r="AA144" s="465">
        <v>0</v>
      </c>
      <c r="AB144" s="465">
        <v>0</v>
      </c>
      <c r="AC144" s="465">
        <v>0</v>
      </c>
      <c r="AD144" s="465">
        <v>0</v>
      </c>
      <c r="AE144" s="465">
        <v>0</v>
      </c>
      <c r="AF144" s="465">
        <v>0</v>
      </c>
      <c r="AG144" s="465">
        <v>0</v>
      </c>
      <c r="AH144" s="465">
        <v>0</v>
      </c>
      <c r="AI144" s="465">
        <v>0</v>
      </c>
      <c r="AJ144" s="465">
        <v>0</v>
      </c>
      <c r="AK144" s="465">
        <v>0</v>
      </c>
      <c r="AL144" s="465">
        <v>0</v>
      </c>
      <c r="AM144" s="465">
        <v>0</v>
      </c>
      <c r="AN144" s="465">
        <v>0</v>
      </c>
      <c r="AO144" s="465">
        <v>0</v>
      </c>
      <c r="AP144" s="465">
        <v>0</v>
      </c>
      <c r="AQ144" s="465">
        <v>0</v>
      </c>
      <c r="AR144" s="465">
        <v>0</v>
      </c>
      <c r="AS144" s="465">
        <v>0</v>
      </c>
      <c r="AT144" s="465">
        <v>0</v>
      </c>
      <c r="AU144" s="465">
        <v>0</v>
      </c>
    </row>
    <row r="145" spans="1:47" s="420" customFormat="1" ht="30" x14ac:dyDescent="0.25">
      <c r="A145" s="415">
        <v>385</v>
      </c>
      <c r="B145" s="433">
        <v>385</v>
      </c>
      <c r="C145" s="423" t="s">
        <v>68</v>
      </c>
      <c r="D145" s="422">
        <v>0</v>
      </c>
      <c r="E145" s="434">
        <v>0</v>
      </c>
      <c r="F145" s="434">
        <v>1705021</v>
      </c>
      <c r="G145" s="434">
        <v>0</v>
      </c>
      <c r="H145" s="434">
        <v>0</v>
      </c>
      <c r="I145" s="421">
        <v>901891</v>
      </c>
      <c r="J145" s="416">
        <v>1441146</v>
      </c>
      <c r="K145" s="432">
        <v>0</v>
      </c>
      <c r="L145" s="432">
        <v>0</v>
      </c>
      <c r="M145" s="432">
        <v>0</v>
      </c>
      <c r="N145" s="432">
        <v>0</v>
      </c>
      <c r="O145" s="432">
        <v>0</v>
      </c>
      <c r="P145" s="432">
        <v>0</v>
      </c>
      <c r="Q145" s="432">
        <v>0</v>
      </c>
      <c r="R145" s="432">
        <v>310655</v>
      </c>
      <c r="S145" s="432">
        <v>76866</v>
      </c>
      <c r="T145" s="432">
        <v>124967</v>
      </c>
      <c r="U145" s="432">
        <v>4722354</v>
      </c>
      <c r="V145" s="432">
        <v>0</v>
      </c>
      <c r="W145" s="432">
        <v>92339</v>
      </c>
      <c r="X145" s="432">
        <v>0</v>
      </c>
      <c r="Y145" s="432">
        <v>349902</v>
      </c>
      <c r="Z145" s="416">
        <v>2090551</v>
      </c>
      <c r="AA145" s="416">
        <v>0</v>
      </c>
      <c r="AB145" s="416">
        <v>0</v>
      </c>
      <c r="AC145" s="416">
        <v>69875</v>
      </c>
      <c r="AD145" s="416">
        <v>133920</v>
      </c>
      <c r="AE145" s="416">
        <v>188812</v>
      </c>
      <c r="AF145" s="416">
        <v>31043738</v>
      </c>
      <c r="AG145" s="416">
        <v>0</v>
      </c>
      <c r="AH145" s="416">
        <v>102991</v>
      </c>
      <c r="AI145" s="416">
        <v>0</v>
      </c>
      <c r="AJ145" s="416">
        <v>33182204</v>
      </c>
      <c r="AK145" s="416">
        <v>4124364</v>
      </c>
      <c r="AL145" s="416">
        <v>449579038</v>
      </c>
      <c r="AM145" s="416">
        <v>2358200</v>
      </c>
      <c r="AN145" s="416">
        <v>713481</v>
      </c>
      <c r="AO145" s="416">
        <v>329808</v>
      </c>
      <c r="AP145" s="416">
        <v>30079</v>
      </c>
      <c r="AQ145" s="416">
        <v>180455</v>
      </c>
      <c r="AR145" s="416">
        <v>2291367</v>
      </c>
      <c r="AS145" s="416">
        <v>0</v>
      </c>
      <c r="AT145" s="416">
        <v>0</v>
      </c>
      <c r="AU145" s="416">
        <v>173441</v>
      </c>
    </row>
    <row r="146" spans="1:47" x14ac:dyDescent="0.25">
      <c r="A146" s="502">
        <v>386</v>
      </c>
      <c r="B146" s="441">
        <v>386</v>
      </c>
      <c r="C146" s="448" t="s">
        <v>137</v>
      </c>
      <c r="D146" s="445">
        <v>0</v>
      </c>
      <c r="E146" s="454">
        <v>0</v>
      </c>
      <c r="F146" s="454">
        <v>0</v>
      </c>
      <c r="G146" s="454">
        <v>0</v>
      </c>
      <c r="H146" s="454">
        <v>0</v>
      </c>
      <c r="I146" s="455">
        <v>0</v>
      </c>
      <c r="J146" s="465">
        <v>0</v>
      </c>
      <c r="K146" s="466">
        <v>0</v>
      </c>
      <c r="L146" s="466">
        <v>0</v>
      </c>
      <c r="M146" s="466">
        <v>0</v>
      </c>
      <c r="N146" s="466">
        <v>0</v>
      </c>
      <c r="O146" s="466">
        <v>0</v>
      </c>
      <c r="P146" s="466">
        <v>0</v>
      </c>
      <c r="Q146" s="466">
        <v>0</v>
      </c>
      <c r="R146" s="466">
        <v>0</v>
      </c>
      <c r="S146" s="466">
        <v>0</v>
      </c>
      <c r="T146" s="466">
        <v>0</v>
      </c>
      <c r="U146" s="466">
        <v>0</v>
      </c>
      <c r="V146" s="466">
        <v>0</v>
      </c>
      <c r="W146" s="466">
        <v>0</v>
      </c>
      <c r="X146" s="466">
        <v>0</v>
      </c>
      <c r="Y146" s="466">
        <v>0</v>
      </c>
      <c r="Z146" s="465">
        <v>0</v>
      </c>
      <c r="AA146" s="465">
        <v>0</v>
      </c>
      <c r="AB146" s="465">
        <v>0</v>
      </c>
      <c r="AC146" s="465">
        <v>0</v>
      </c>
      <c r="AD146" s="465">
        <v>0</v>
      </c>
      <c r="AE146" s="465">
        <v>0</v>
      </c>
      <c r="AF146" s="465">
        <v>0</v>
      </c>
      <c r="AG146" s="465">
        <v>0</v>
      </c>
      <c r="AH146" s="465">
        <v>0</v>
      </c>
      <c r="AI146" s="465">
        <v>0</v>
      </c>
      <c r="AJ146" s="465">
        <v>0</v>
      </c>
      <c r="AK146" s="465">
        <v>0</v>
      </c>
      <c r="AL146" s="465">
        <v>0</v>
      </c>
      <c r="AM146" s="465">
        <v>0</v>
      </c>
      <c r="AN146" s="465">
        <v>0</v>
      </c>
      <c r="AO146" s="465">
        <v>0</v>
      </c>
      <c r="AP146" s="465">
        <v>0</v>
      </c>
      <c r="AQ146" s="465">
        <v>0</v>
      </c>
      <c r="AR146" s="465">
        <v>0</v>
      </c>
      <c r="AS146" s="465">
        <v>0</v>
      </c>
      <c r="AT146" s="465">
        <v>0</v>
      </c>
      <c r="AU146" s="465">
        <v>0</v>
      </c>
    </row>
    <row r="147" spans="1:47" x14ac:dyDescent="0.25">
      <c r="A147" s="502">
        <v>387</v>
      </c>
      <c r="B147" s="441">
        <v>387</v>
      </c>
      <c r="C147" s="448" t="s">
        <v>138</v>
      </c>
      <c r="D147" s="445">
        <v>0</v>
      </c>
      <c r="E147" s="454">
        <v>0</v>
      </c>
      <c r="F147" s="454">
        <v>0</v>
      </c>
      <c r="G147" s="454">
        <v>0</v>
      </c>
      <c r="H147" s="454">
        <v>0</v>
      </c>
      <c r="I147" s="455">
        <v>0</v>
      </c>
      <c r="J147" s="465">
        <v>0</v>
      </c>
      <c r="K147" s="466">
        <v>0</v>
      </c>
      <c r="L147" s="466">
        <v>0</v>
      </c>
      <c r="M147" s="466">
        <v>0</v>
      </c>
      <c r="N147" s="466">
        <v>0</v>
      </c>
      <c r="O147" s="466">
        <v>0</v>
      </c>
      <c r="P147" s="466">
        <v>0</v>
      </c>
      <c r="Q147" s="466">
        <v>0</v>
      </c>
      <c r="R147" s="466">
        <v>0</v>
      </c>
      <c r="S147" s="466">
        <v>0</v>
      </c>
      <c r="T147" s="466">
        <v>0</v>
      </c>
      <c r="U147" s="466">
        <v>0</v>
      </c>
      <c r="V147" s="466">
        <v>0</v>
      </c>
      <c r="W147" s="466">
        <v>0</v>
      </c>
      <c r="X147" s="466">
        <v>0</v>
      </c>
      <c r="Y147" s="466">
        <v>0</v>
      </c>
      <c r="Z147" s="465">
        <v>0</v>
      </c>
      <c r="AA147" s="465">
        <v>0</v>
      </c>
      <c r="AB147" s="465">
        <v>0</v>
      </c>
      <c r="AC147" s="465">
        <v>0</v>
      </c>
      <c r="AD147" s="465">
        <v>0</v>
      </c>
      <c r="AE147" s="465">
        <v>0</v>
      </c>
      <c r="AF147" s="465">
        <v>0</v>
      </c>
      <c r="AG147" s="465">
        <v>0</v>
      </c>
      <c r="AH147" s="465">
        <v>0</v>
      </c>
      <c r="AI147" s="465">
        <v>0</v>
      </c>
      <c r="AJ147" s="465">
        <v>37853</v>
      </c>
      <c r="AK147" s="465">
        <v>0</v>
      </c>
      <c r="AL147" s="465">
        <v>10453969</v>
      </c>
      <c r="AM147" s="465">
        <v>0</v>
      </c>
      <c r="AN147" s="465">
        <v>0</v>
      </c>
      <c r="AO147" s="465">
        <v>0</v>
      </c>
      <c r="AP147" s="465">
        <v>0</v>
      </c>
      <c r="AQ147" s="465">
        <v>0</v>
      </c>
      <c r="AR147" s="465">
        <v>0</v>
      </c>
      <c r="AS147" s="465">
        <v>0</v>
      </c>
      <c r="AT147" s="465">
        <v>0</v>
      </c>
      <c r="AU147" s="465">
        <v>0</v>
      </c>
    </row>
    <row r="148" spans="1:47" x14ac:dyDescent="0.25">
      <c r="A148" s="502">
        <v>388</v>
      </c>
      <c r="B148" s="441">
        <v>388</v>
      </c>
      <c r="C148" s="448" t="s">
        <v>132</v>
      </c>
      <c r="D148" s="445">
        <v>0</v>
      </c>
      <c r="E148" s="454">
        <v>0</v>
      </c>
      <c r="F148" s="454">
        <v>7424879</v>
      </c>
      <c r="G148" s="454">
        <v>0</v>
      </c>
      <c r="H148" s="454">
        <v>0</v>
      </c>
      <c r="I148" s="455">
        <v>358085</v>
      </c>
      <c r="J148" s="465">
        <v>2225187</v>
      </c>
      <c r="K148" s="466">
        <v>0</v>
      </c>
      <c r="L148" s="466">
        <v>0</v>
      </c>
      <c r="M148" s="466">
        <v>0</v>
      </c>
      <c r="N148" s="466">
        <v>0</v>
      </c>
      <c r="O148" s="466">
        <v>0</v>
      </c>
      <c r="P148" s="466">
        <v>0</v>
      </c>
      <c r="Q148" s="466">
        <v>0</v>
      </c>
      <c r="R148" s="466">
        <v>18479</v>
      </c>
      <c r="S148" s="466">
        <v>2082</v>
      </c>
      <c r="T148" s="466">
        <v>141048</v>
      </c>
      <c r="U148" s="466">
        <v>2120859</v>
      </c>
      <c r="V148" s="466">
        <v>0</v>
      </c>
      <c r="W148" s="466">
        <v>213004</v>
      </c>
      <c r="X148" s="466">
        <v>0</v>
      </c>
      <c r="Y148" s="466">
        <v>7143</v>
      </c>
      <c r="Z148" s="465">
        <v>293849</v>
      </c>
      <c r="AA148" s="465">
        <v>0</v>
      </c>
      <c r="AB148" s="465">
        <v>0</v>
      </c>
      <c r="AC148" s="465">
        <v>111381</v>
      </c>
      <c r="AD148" s="465">
        <v>64500</v>
      </c>
      <c r="AE148" s="465">
        <v>617951</v>
      </c>
      <c r="AF148" s="465">
        <v>62723916</v>
      </c>
      <c r="AG148" s="465">
        <v>0</v>
      </c>
      <c r="AH148" s="465">
        <v>11349</v>
      </c>
      <c r="AI148" s="465">
        <v>0</v>
      </c>
      <c r="AJ148" s="465">
        <v>8502629</v>
      </c>
      <c r="AK148" s="465">
        <v>839677</v>
      </c>
      <c r="AL148" s="465">
        <v>31136925</v>
      </c>
      <c r="AM148" s="465">
        <v>83575</v>
      </c>
      <c r="AN148" s="465">
        <v>77533</v>
      </c>
      <c r="AO148" s="465">
        <v>59572</v>
      </c>
      <c r="AP148" s="465">
        <v>6271</v>
      </c>
      <c r="AQ148" s="465">
        <v>35470</v>
      </c>
      <c r="AR148" s="465">
        <v>1852544</v>
      </c>
      <c r="AS148" s="465">
        <v>0</v>
      </c>
      <c r="AT148" s="465">
        <v>0</v>
      </c>
      <c r="AU148" s="465">
        <v>48006</v>
      </c>
    </row>
    <row r="149" spans="1:47" x14ac:dyDescent="0.25">
      <c r="A149" s="502">
        <v>389</v>
      </c>
      <c r="B149" s="441">
        <v>389</v>
      </c>
      <c r="C149" s="448" t="s">
        <v>139</v>
      </c>
      <c r="D149" s="445">
        <v>0</v>
      </c>
      <c r="E149" s="454">
        <v>0</v>
      </c>
      <c r="F149" s="454">
        <v>0</v>
      </c>
      <c r="G149" s="454">
        <v>0</v>
      </c>
      <c r="H149" s="454">
        <v>0</v>
      </c>
      <c r="I149" s="455">
        <v>3231</v>
      </c>
      <c r="J149" s="465">
        <v>0</v>
      </c>
      <c r="K149" s="466">
        <v>0</v>
      </c>
      <c r="L149" s="466">
        <v>0</v>
      </c>
      <c r="M149" s="466">
        <v>0</v>
      </c>
      <c r="N149" s="466">
        <v>0</v>
      </c>
      <c r="O149" s="466">
        <v>0</v>
      </c>
      <c r="P149" s="466">
        <v>0</v>
      </c>
      <c r="Q149" s="466">
        <v>0</v>
      </c>
      <c r="R149" s="466">
        <v>0</v>
      </c>
      <c r="S149" s="466">
        <v>0</v>
      </c>
      <c r="T149" s="466">
        <v>0</v>
      </c>
      <c r="U149" s="466">
        <v>0</v>
      </c>
      <c r="V149" s="466">
        <v>0</v>
      </c>
      <c r="W149" s="466">
        <v>0</v>
      </c>
      <c r="X149" s="466">
        <v>0</v>
      </c>
      <c r="Y149" s="466">
        <v>0</v>
      </c>
      <c r="Z149" s="465">
        <v>0</v>
      </c>
      <c r="AA149" s="465">
        <v>0</v>
      </c>
      <c r="AB149" s="465">
        <v>0</v>
      </c>
      <c r="AC149" s="465">
        <v>0</v>
      </c>
      <c r="AD149" s="465">
        <v>0</v>
      </c>
      <c r="AE149" s="465">
        <v>0</v>
      </c>
      <c r="AF149" s="465">
        <v>0</v>
      </c>
      <c r="AG149" s="465">
        <v>0</v>
      </c>
      <c r="AH149" s="465">
        <v>0</v>
      </c>
      <c r="AI149" s="465">
        <v>0</v>
      </c>
      <c r="AJ149" s="465">
        <v>0</v>
      </c>
      <c r="AK149" s="465">
        <v>0</v>
      </c>
      <c r="AL149" s="465">
        <v>0</v>
      </c>
      <c r="AM149" s="465">
        <v>0</v>
      </c>
      <c r="AN149" s="465">
        <v>0</v>
      </c>
      <c r="AO149" s="465">
        <v>0</v>
      </c>
      <c r="AP149" s="465">
        <v>0</v>
      </c>
      <c r="AQ149" s="465">
        <v>0</v>
      </c>
      <c r="AR149" s="465">
        <v>0</v>
      </c>
      <c r="AS149" s="465">
        <v>0</v>
      </c>
      <c r="AT149" s="465">
        <v>0</v>
      </c>
      <c r="AU149" s="465">
        <v>0</v>
      </c>
    </row>
    <row r="150" spans="1:47" x14ac:dyDescent="0.25">
      <c r="A150" s="502">
        <v>391</v>
      </c>
      <c r="B150" s="441">
        <v>391</v>
      </c>
      <c r="C150" s="448" t="s">
        <v>143</v>
      </c>
      <c r="D150" s="445">
        <v>0</v>
      </c>
      <c r="E150" s="454">
        <v>0</v>
      </c>
      <c r="F150" s="454">
        <v>546997</v>
      </c>
      <c r="G150" s="454">
        <v>0</v>
      </c>
      <c r="H150" s="454">
        <v>0</v>
      </c>
      <c r="I150" s="455">
        <v>3392</v>
      </c>
      <c r="J150" s="465">
        <v>53345</v>
      </c>
      <c r="K150" s="466">
        <v>0</v>
      </c>
      <c r="L150" s="466">
        <v>0</v>
      </c>
      <c r="M150" s="466">
        <v>0</v>
      </c>
      <c r="N150" s="466">
        <v>0</v>
      </c>
      <c r="O150" s="466">
        <v>0</v>
      </c>
      <c r="P150" s="466">
        <v>0</v>
      </c>
      <c r="Q150" s="466">
        <v>0</v>
      </c>
      <c r="R150" s="466">
        <v>0</v>
      </c>
      <c r="S150" s="466">
        <v>0</v>
      </c>
      <c r="T150" s="466">
        <v>189</v>
      </c>
      <c r="U150" s="466">
        <v>1400137</v>
      </c>
      <c r="V150" s="466">
        <v>0</v>
      </c>
      <c r="W150" s="466">
        <v>0</v>
      </c>
      <c r="X150" s="466">
        <v>0</v>
      </c>
      <c r="Y150" s="466">
        <v>118003</v>
      </c>
      <c r="Z150" s="465">
        <v>187237</v>
      </c>
      <c r="AA150" s="465">
        <v>0</v>
      </c>
      <c r="AB150" s="465">
        <v>0</v>
      </c>
      <c r="AC150" s="465">
        <v>0</v>
      </c>
      <c r="AD150" s="465">
        <v>664</v>
      </c>
      <c r="AE150" s="465">
        <v>0</v>
      </c>
      <c r="AF150" s="465">
        <v>6352508</v>
      </c>
      <c r="AG150" s="465">
        <v>0</v>
      </c>
      <c r="AH150" s="465">
        <v>0</v>
      </c>
      <c r="AI150" s="465">
        <v>0</v>
      </c>
      <c r="AJ150" s="465">
        <v>2085053</v>
      </c>
      <c r="AK150" s="465">
        <v>1388</v>
      </c>
      <c r="AL150" s="465">
        <v>25304010</v>
      </c>
      <c r="AM150" s="465">
        <v>860</v>
      </c>
      <c r="AN150" s="465">
        <v>0</v>
      </c>
      <c r="AO150" s="465">
        <v>20518</v>
      </c>
      <c r="AP150" s="465">
        <v>1526</v>
      </c>
      <c r="AQ150" s="465">
        <v>1295</v>
      </c>
      <c r="AR150" s="465">
        <v>460817</v>
      </c>
      <c r="AS150" s="465">
        <v>0</v>
      </c>
      <c r="AT150" s="465">
        <v>0</v>
      </c>
      <c r="AU150" s="465">
        <v>50000</v>
      </c>
    </row>
    <row r="151" spans="1:47" ht="30" x14ac:dyDescent="0.25">
      <c r="A151" s="502">
        <v>500</v>
      </c>
      <c r="B151" s="441">
        <v>500</v>
      </c>
      <c r="C151" s="448" t="s">
        <v>126</v>
      </c>
      <c r="D151" s="445">
        <v>0</v>
      </c>
      <c r="E151" s="454">
        <v>0</v>
      </c>
      <c r="F151" s="454">
        <v>0</v>
      </c>
      <c r="G151" s="454">
        <v>0</v>
      </c>
      <c r="H151" s="454">
        <v>0</v>
      </c>
      <c r="I151" s="455">
        <v>4000</v>
      </c>
      <c r="J151" s="465">
        <v>0</v>
      </c>
      <c r="K151" s="466">
        <v>0</v>
      </c>
      <c r="L151" s="466">
        <v>0</v>
      </c>
      <c r="M151" s="466">
        <v>0</v>
      </c>
      <c r="N151" s="466">
        <v>0</v>
      </c>
      <c r="O151" s="466">
        <v>0</v>
      </c>
      <c r="P151" s="466">
        <v>0</v>
      </c>
      <c r="Q151" s="466">
        <v>0</v>
      </c>
      <c r="R151" s="466">
        <v>0</v>
      </c>
      <c r="S151" s="466">
        <v>16595</v>
      </c>
      <c r="T151" s="466">
        <v>0</v>
      </c>
      <c r="U151" s="466">
        <v>0</v>
      </c>
      <c r="V151" s="466">
        <v>0</v>
      </c>
      <c r="W151" s="466">
        <v>10000</v>
      </c>
      <c r="X151" s="466">
        <v>0</v>
      </c>
      <c r="Y151" s="466">
        <v>0</v>
      </c>
      <c r="Z151" s="465">
        <v>0</v>
      </c>
      <c r="AA151" s="465">
        <v>0</v>
      </c>
      <c r="AB151" s="465">
        <v>0</v>
      </c>
      <c r="AC151" s="465">
        <v>0</v>
      </c>
      <c r="AD151" s="465">
        <v>0</v>
      </c>
      <c r="AE151" s="465">
        <v>0</v>
      </c>
      <c r="AF151" s="465">
        <v>0</v>
      </c>
      <c r="AG151" s="465">
        <v>0</v>
      </c>
      <c r="AH151" s="465">
        <v>0</v>
      </c>
      <c r="AI151" s="465">
        <v>0</v>
      </c>
      <c r="AJ151" s="465">
        <v>467696</v>
      </c>
      <c r="AK151" s="465">
        <v>1520490</v>
      </c>
      <c r="AL151" s="465">
        <v>6006985</v>
      </c>
      <c r="AM151" s="465">
        <v>0</v>
      </c>
      <c r="AN151" s="465">
        <v>27085</v>
      </c>
      <c r="AO151" s="465">
        <v>100000</v>
      </c>
      <c r="AP151" s="465">
        <v>0</v>
      </c>
      <c r="AQ151" s="465">
        <v>0</v>
      </c>
      <c r="AR151" s="465">
        <v>0</v>
      </c>
      <c r="AS151" s="465">
        <v>0</v>
      </c>
      <c r="AT151" s="465">
        <v>0</v>
      </c>
      <c r="AU151" s="465">
        <v>18887</v>
      </c>
    </row>
    <row r="152" spans="1:47" x14ac:dyDescent="0.25">
      <c r="A152" s="502"/>
      <c r="B152" s="441">
        <v>501</v>
      </c>
      <c r="C152" s="448" t="s">
        <v>129</v>
      </c>
      <c r="D152" s="445">
        <v>0</v>
      </c>
      <c r="E152" s="454">
        <v>0</v>
      </c>
      <c r="F152" s="454">
        <v>0</v>
      </c>
      <c r="G152" s="454">
        <v>0</v>
      </c>
      <c r="H152" s="454">
        <v>0</v>
      </c>
      <c r="I152" s="455">
        <v>0</v>
      </c>
      <c r="J152" s="465">
        <v>0</v>
      </c>
      <c r="K152" s="466">
        <v>0</v>
      </c>
      <c r="L152" s="466">
        <v>0</v>
      </c>
      <c r="M152" s="466">
        <v>0</v>
      </c>
      <c r="N152" s="466">
        <v>0</v>
      </c>
      <c r="O152" s="466">
        <v>0</v>
      </c>
      <c r="P152" s="466">
        <v>0</v>
      </c>
      <c r="Q152" s="466">
        <v>0</v>
      </c>
      <c r="R152" s="466">
        <v>0</v>
      </c>
      <c r="S152" s="466">
        <v>0</v>
      </c>
      <c r="T152" s="466">
        <v>0</v>
      </c>
      <c r="U152" s="466">
        <v>0</v>
      </c>
      <c r="V152" s="466">
        <v>0</v>
      </c>
      <c r="W152" s="466">
        <v>0</v>
      </c>
      <c r="X152" s="466">
        <v>0</v>
      </c>
      <c r="Y152" s="466">
        <v>0</v>
      </c>
      <c r="Z152" s="465">
        <v>0</v>
      </c>
      <c r="AA152" s="465">
        <v>0</v>
      </c>
      <c r="AB152" s="465">
        <v>0</v>
      </c>
      <c r="AC152" s="465">
        <v>0</v>
      </c>
      <c r="AD152" s="465">
        <v>0</v>
      </c>
      <c r="AE152" s="465">
        <v>0</v>
      </c>
      <c r="AF152" s="465">
        <v>0</v>
      </c>
      <c r="AG152" s="465">
        <v>0</v>
      </c>
      <c r="AH152" s="465">
        <v>0</v>
      </c>
      <c r="AI152" s="465">
        <v>0</v>
      </c>
      <c r="AJ152" s="465">
        <v>0</v>
      </c>
      <c r="AK152" s="465">
        <v>0</v>
      </c>
      <c r="AL152" s="465">
        <v>0</v>
      </c>
      <c r="AM152" s="465">
        <v>0</v>
      </c>
      <c r="AN152" s="465">
        <v>0</v>
      </c>
      <c r="AO152" s="465">
        <v>0</v>
      </c>
      <c r="AP152" s="465">
        <v>0</v>
      </c>
      <c r="AQ152" s="465">
        <v>0</v>
      </c>
      <c r="AR152" s="465">
        <v>0</v>
      </c>
      <c r="AS152" s="465">
        <v>0</v>
      </c>
      <c r="AT152" s="465">
        <v>0</v>
      </c>
      <c r="AU152" s="465">
        <v>0</v>
      </c>
    </row>
    <row r="153" spans="1:47" ht="30" x14ac:dyDescent="0.25">
      <c r="A153" s="502">
        <v>502</v>
      </c>
      <c r="B153" s="441">
        <v>502</v>
      </c>
      <c r="C153" s="448" t="s">
        <v>130</v>
      </c>
      <c r="D153" s="445">
        <v>261795</v>
      </c>
      <c r="E153" s="454">
        <v>2526398</v>
      </c>
      <c r="F153" s="454">
        <v>0</v>
      </c>
      <c r="G153" s="454">
        <v>2885517</v>
      </c>
      <c r="H153" s="454">
        <v>40646</v>
      </c>
      <c r="I153" s="455">
        <v>0</v>
      </c>
      <c r="J153" s="465">
        <v>0</v>
      </c>
      <c r="K153" s="466">
        <v>733751</v>
      </c>
      <c r="L153" s="466">
        <v>73279</v>
      </c>
      <c r="M153" s="466">
        <v>3744426</v>
      </c>
      <c r="N153" s="466">
        <v>1235970</v>
      </c>
      <c r="O153" s="466">
        <v>101645</v>
      </c>
      <c r="P153" s="466">
        <v>15557597</v>
      </c>
      <c r="Q153" s="466">
        <v>0</v>
      </c>
      <c r="R153" s="466">
        <v>0</v>
      </c>
      <c r="S153" s="466">
        <v>0</v>
      </c>
      <c r="T153" s="466">
        <v>0</v>
      </c>
      <c r="U153" s="466">
        <v>0</v>
      </c>
      <c r="V153" s="466">
        <v>1578645</v>
      </c>
      <c r="W153" s="466">
        <v>0</v>
      </c>
      <c r="X153" s="466">
        <v>1181241</v>
      </c>
      <c r="Y153" s="466">
        <v>0</v>
      </c>
      <c r="Z153" s="465">
        <v>0</v>
      </c>
      <c r="AA153" s="465">
        <v>0</v>
      </c>
      <c r="AB153" s="465">
        <v>390664</v>
      </c>
      <c r="AC153" s="465">
        <v>0</v>
      </c>
      <c r="AD153" s="465">
        <v>0</v>
      </c>
      <c r="AE153" s="465">
        <v>0</v>
      </c>
      <c r="AF153" s="465">
        <v>0</v>
      </c>
      <c r="AG153" s="465">
        <v>13506</v>
      </c>
      <c r="AH153" s="465">
        <v>0</v>
      </c>
      <c r="AI153" s="465">
        <v>785117</v>
      </c>
      <c r="AJ153" s="465">
        <v>356439</v>
      </c>
      <c r="AK153" s="465">
        <v>0</v>
      </c>
      <c r="AL153" s="465">
        <v>1555995</v>
      </c>
      <c r="AM153" s="465">
        <v>0</v>
      </c>
      <c r="AN153" s="465">
        <v>0</v>
      </c>
      <c r="AO153" s="465">
        <v>0</v>
      </c>
      <c r="AP153" s="465">
        <v>0</v>
      </c>
      <c r="AQ153" s="465">
        <v>0</v>
      </c>
      <c r="AR153" s="465">
        <v>0</v>
      </c>
      <c r="AS153" s="465">
        <v>1924809</v>
      </c>
      <c r="AT153" s="465">
        <v>422</v>
      </c>
      <c r="AU153" s="465">
        <v>0</v>
      </c>
    </row>
    <row r="154" spans="1:47" x14ac:dyDescent="0.25">
      <c r="A154" s="502">
        <v>503</v>
      </c>
      <c r="B154" s="441">
        <v>503</v>
      </c>
      <c r="C154" s="448" t="s">
        <v>131</v>
      </c>
      <c r="D154" s="445">
        <v>0</v>
      </c>
      <c r="E154" s="454">
        <v>0</v>
      </c>
      <c r="F154" s="454">
        <v>0</v>
      </c>
      <c r="G154" s="454">
        <v>182068</v>
      </c>
      <c r="H154" s="454">
        <v>0</v>
      </c>
      <c r="I154" s="455">
        <v>0</v>
      </c>
      <c r="J154" s="465">
        <v>0</v>
      </c>
      <c r="K154" s="466">
        <v>0</v>
      </c>
      <c r="L154" s="466">
        <v>0</v>
      </c>
      <c r="M154" s="466">
        <v>22871462</v>
      </c>
      <c r="N154" s="466">
        <v>0</v>
      </c>
      <c r="O154" s="466">
        <v>7850</v>
      </c>
      <c r="P154" s="466">
        <v>0</v>
      </c>
      <c r="Q154" s="466">
        <v>0</v>
      </c>
      <c r="R154" s="466">
        <v>0</v>
      </c>
      <c r="S154" s="466">
        <v>0</v>
      </c>
      <c r="T154" s="466">
        <v>0</v>
      </c>
      <c r="U154" s="466">
        <v>0</v>
      </c>
      <c r="V154" s="466">
        <v>0</v>
      </c>
      <c r="W154" s="466">
        <v>0</v>
      </c>
      <c r="X154" s="466">
        <v>0</v>
      </c>
      <c r="Y154" s="466">
        <v>0</v>
      </c>
      <c r="Z154" s="465">
        <v>0</v>
      </c>
      <c r="AA154" s="465">
        <v>0</v>
      </c>
      <c r="AB154" s="465">
        <v>568659</v>
      </c>
      <c r="AC154" s="465">
        <v>0</v>
      </c>
      <c r="AD154" s="465">
        <v>0</v>
      </c>
      <c r="AE154" s="465">
        <v>0</v>
      </c>
      <c r="AF154" s="465">
        <v>0</v>
      </c>
      <c r="AG154" s="465">
        <v>0</v>
      </c>
      <c r="AH154" s="465">
        <v>0</v>
      </c>
      <c r="AI154" s="465">
        <v>0</v>
      </c>
      <c r="AJ154" s="465">
        <v>13953</v>
      </c>
      <c r="AK154" s="465">
        <v>0</v>
      </c>
      <c r="AL154" s="465">
        <v>0</v>
      </c>
      <c r="AM154" s="465">
        <v>0</v>
      </c>
      <c r="AN154" s="465">
        <v>0</v>
      </c>
      <c r="AO154" s="465">
        <v>0</v>
      </c>
      <c r="AP154" s="465">
        <v>0</v>
      </c>
      <c r="AQ154" s="465">
        <v>0</v>
      </c>
      <c r="AR154" s="465">
        <v>0</v>
      </c>
      <c r="AS154" s="465">
        <v>0</v>
      </c>
      <c r="AT154" s="465">
        <v>0</v>
      </c>
      <c r="AU154" s="465">
        <v>0</v>
      </c>
    </row>
    <row r="155" spans="1:47" ht="30" x14ac:dyDescent="0.25">
      <c r="A155" s="502">
        <v>504</v>
      </c>
      <c r="B155" s="441">
        <v>504</v>
      </c>
      <c r="C155" s="448" t="s">
        <v>134</v>
      </c>
      <c r="D155" s="445">
        <v>0</v>
      </c>
      <c r="E155" s="454">
        <v>0</v>
      </c>
      <c r="F155" s="454">
        <v>0</v>
      </c>
      <c r="G155" s="454">
        <v>0</v>
      </c>
      <c r="H155" s="454">
        <v>0</v>
      </c>
      <c r="I155" s="455">
        <v>6400</v>
      </c>
      <c r="J155" s="465">
        <v>0</v>
      </c>
      <c r="K155" s="466">
        <v>0</v>
      </c>
      <c r="L155" s="466">
        <v>0</v>
      </c>
      <c r="M155" s="466">
        <v>0</v>
      </c>
      <c r="N155" s="466">
        <v>0</v>
      </c>
      <c r="O155" s="466">
        <v>0</v>
      </c>
      <c r="P155" s="466">
        <v>0</v>
      </c>
      <c r="Q155" s="466">
        <v>0</v>
      </c>
      <c r="R155" s="466">
        <v>0</v>
      </c>
      <c r="S155" s="466">
        <v>0</v>
      </c>
      <c r="T155" s="466">
        <v>0</v>
      </c>
      <c r="U155" s="466">
        <v>0</v>
      </c>
      <c r="V155" s="466">
        <v>0</v>
      </c>
      <c r="W155" s="466">
        <v>210540</v>
      </c>
      <c r="X155" s="466">
        <v>0</v>
      </c>
      <c r="Y155" s="466">
        <v>0</v>
      </c>
      <c r="Z155" s="465">
        <v>0</v>
      </c>
      <c r="AA155" s="465">
        <v>0</v>
      </c>
      <c r="AB155" s="465">
        <v>0</v>
      </c>
      <c r="AC155" s="465">
        <v>0</v>
      </c>
      <c r="AD155" s="465">
        <v>0</v>
      </c>
      <c r="AE155" s="465">
        <v>0</v>
      </c>
      <c r="AF155" s="465">
        <v>0</v>
      </c>
      <c r="AG155" s="465">
        <v>0</v>
      </c>
      <c r="AH155" s="465">
        <v>0</v>
      </c>
      <c r="AI155" s="465">
        <v>0</v>
      </c>
      <c r="AJ155" s="465">
        <v>2708442</v>
      </c>
      <c r="AK155" s="465">
        <v>42</v>
      </c>
      <c r="AL155" s="465">
        <v>4943910</v>
      </c>
      <c r="AM155" s="465">
        <v>1120</v>
      </c>
      <c r="AN155" s="465">
        <v>27657</v>
      </c>
      <c r="AO155" s="465">
        <v>0</v>
      </c>
      <c r="AP155" s="465">
        <v>1431</v>
      </c>
      <c r="AQ155" s="465">
        <v>2502</v>
      </c>
      <c r="AR155" s="465">
        <v>12895</v>
      </c>
      <c r="AS155" s="465">
        <v>0</v>
      </c>
      <c r="AT155" s="465">
        <v>0</v>
      </c>
      <c r="AU155" s="465">
        <v>81825</v>
      </c>
    </row>
    <row r="156" spans="1:47" ht="30" x14ac:dyDescent="0.25">
      <c r="A156" s="502">
        <v>505</v>
      </c>
      <c r="B156" s="441">
        <v>505</v>
      </c>
      <c r="C156" s="448" t="s">
        <v>135</v>
      </c>
      <c r="D156" s="445">
        <v>0</v>
      </c>
      <c r="E156" s="454">
        <v>0</v>
      </c>
      <c r="F156" s="454">
        <v>0</v>
      </c>
      <c r="G156" s="454">
        <v>0</v>
      </c>
      <c r="H156" s="454">
        <v>0</v>
      </c>
      <c r="I156" s="455">
        <v>0</v>
      </c>
      <c r="J156" s="465">
        <v>0</v>
      </c>
      <c r="K156" s="466">
        <v>0</v>
      </c>
      <c r="L156" s="466">
        <v>0</v>
      </c>
      <c r="M156" s="466">
        <v>0</v>
      </c>
      <c r="N156" s="466">
        <v>0</v>
      </c>
      <c r="O156" s="466">
        <v>0</v>
      </c>
      <c r="P156" s="466">
        <v>0</v>
      </c>
      <c r="Q156" s="466">
        <v>0</v>
      </c>
      <c r="R156" s="466">
        <v>0</v>
      </c>
      <c r="S156" s="466">
        <v>0</v>
      </c>
      <c r="T156" s="466">
        <v>0</v>
      </c>
      <c r="U156" s="466">
        <v>705606</v>
      </c>
      <c r="V156" s="466">
        <v>0</v>
      </c>
      <c r="W156" s="466">
        <v>0</v>
      </c>
      <c r="X156" s="466">
        <v>0</v>
      </c>
      <c r="Y156" s="466">
        <v>0</v>
      </c>
      <c r="Z156" s="465">
        <v>0</v>
      </c>
      <c r="AA156" s="465">
        <v>0</v>
      </c>
      <c r="AB156" s="465">
        <v>0</v>
      </c>
      <c r="AC156" s="465">
        <v>0</v>
      </c>
      <c r="AD156" s="465">
        <v>0</v>
      </c>
      <c r="AE156" s="465">
        <v>0</v>
      </c>
      <c r="AF156" s="465">
        <v>0</v>
      </c>
      <c r="AG156" s="465">
        <v>0</v>
      </c>
      <c r="AH156" s="465">
        <v>0</v>
      </c>
      <c r="AI156" s="465">
        <v>0</v>
      </c>
      <c r="AJ156" s="465">
        <v>4371682</v>
      </c>
      <c r="AK156" s="465">
        <v>0</v>
      </c>
      <c r="AL156" s="465">
        <v>902105</v>
      </c>
      <c r="AM156" s="465">
        <v>0</v>
      </c>
      <c r="AN156" s="465">
        <v>31285</v>
      </c>
      <c r="AO156" s="465">
        <v>9500</v>
      </c>
      <c r="AP156" s="465">
        <v>0</v>
      </c>
      <c r="AQ156" s="465">
        <v>0</v>
      </c>
      <c r="AR156" s="465">
        <v>0</v>
      </c>
      <c r="AS156" s="465">
        <v>0</v>
      </c>
      <c r="AT156" s="465">
        <v>0</v>
      </c>
      <c r="AU156" s="465">
        <v>0</v>
      </c>
    </row>
    <row r="157" spans="1:47" ht="30" x14ac:dyDescent="0.25">
      <c r="A157" s="502">
        <v>506</v>
      </c>
      <c r="B157" s="441">
        <v>506</v>
      </c>
      <c r="C157" s="448" t="s">
        <v>141</v>
      </c>
      <c r="D157" s="445">
        <v>0</v>
      </c>
      <c r="E157" s="454">
        <v>0</v>
      </c>
      <c r="F157" s="454">
        <v>1156253</v>
      </c>
      <c r="G157" s="454">
        <v>0</v>
      </c>
      <c r="H157" s="454">
        <v>0</v>
      </c>
      <c r="I157" s="455">
        <v>195887</v>
      </c>
      <c r="J157" s="465">
        <v>855424</v>
      </c>
      <c r="K157" s="466">
        <v>0</v>
      </c>
      <c r="L157" s="466">
        <v>0</v>
      </c>
      <c r="M157" s="466">
        <v>0</v>
      </c>
      <c r="N157" s="466">
        <v>0</v>
      </c>
      <c r="O157" s="466">
        <v>0</v>
      </c>
      <c r="P157" s="466">
        <v>0</v>
      </c>
      <c r="Q157" s="466">
        <v>0</v>
      </c>
      <c r="R157" s="466">
        <v>310655</v>
      </c>
      <c r="S157" s="466">
        <v>26566</v>
      </c>
      <c r="T157" s="466">
        <v>122685</v>
      </c>
      <c r="U157" s="466">
        <v>4415546</v>
      </c>
      <c r="V157" s="466">
        <v>0</v>
      </c>
      <c r="W157" s="466">
        <v>60094</v>
      </c>
      <c r="X157" s="466">
        <v>0</v>
      </c>
      <c r="Y157" s="466">
        <v>69457</v>
      </c>
      <c r="Z157" s="465">
        <v>383370</v>
      </c>
      <c r="AA157" s="465">
        <v>0</v>
      </c>
      <c r="AB157" s="465">
        <v>0</v>
      </c>
      <c r="AC157" s="465">
        <v>38432</v>
      </c>
      <c r="AD157" s="465">
        <v>133256</v>
      </c>
      <c r="AE157" s="465">
        <v>97682</v>
      </c>
      <c r="AF157" s="465">
        <v>7629880</v>
      </c>
      <c r="AG157" s="465">
        <v>0</v>
      </c>
      <c r="AH157" s="465">
        <v>102874</v>
      </c>
      <c r="AI157" s="465">
        <v>0</v>
      </c>
      <c r="AJ157" s="465">
        <v>5006972</v>
      </c>
      <c r="AK157" s="465">
        <v>2599790</v>
      </c>
      <c r="AL157" s="465">
        <v>14588976</v>
      </c>
      <c r="AM157" s="465">
        <v>1073801</v>
      </c>
      <c r="AN157" s="465">
        <v>18629</v>
      </c>
      <c r="AO157" s="465">
        <v>136362</v>
      </c>
      <c r="AP157" s="465">
        <v>24049</v>
      </c>
      <c r="AQ157" s="465">
        <v>51750</v>
      </c>
      <c r="AR157" s="465">
        <v>357319</v>
      </c>
      <c r="AS157" s="465">
        <v>0</v>
      </c>
      <c r="AT157" s="465">
        <v>0</v>
      </c>
      <c r="AU157" s="465">
        <v>104554</v>
      </c>
    </row>
    <row r="158" spans="1:47" ht="30" x14ac:dyDescent="0.25">
      <c r="A158" s="502">
        <v>507</v>
      </c>
      <c r="B158" s="441">
        <v>507</v>
      </c>
      <c r="C158" s="448" t="s">
        <v>155</v>
      </c>
      <c r="D158" s="445">
        <v>0</v>
      </c>
      <c r="E158" s="454">
        <v>0</v>
      </c>
      <c r="F158" s="454">
        <v>0</v>
      </c>
      <c r="G158" s="454">
        <v>0</v>
      </c>
      <c r="H158" s="454">
        <v>0</v>
      </c>
      <c r="I158" s="455">
        <v>0</v>
      </c>
      <c r="J158" s="465">
        <v>0</v>
      </c>
      <c r="K158" s="466">
        <v>0</v>
      </c>
      <c r="L158" s="466">
        <v>0</v>
      </c>
      <c r="M158" s="466">
        <v>0</v>
      </c>
      <c r="N158" s="466">
        <v>0</v>
      </c>
      <c r="O158" s="466">
        <v>0</v>
      </c>
      <c r="P158" s="466">
        <v>0</v>
      </c>
      <c r="Q158" s="466">
        <v>0</v>
      </c>
      <c r="R158" s="466">
        <v>0</v>
      </c>
      <c r="S158" s="466">
        <v>0</v>
      </c>
      <c r="T158" s="466">
        <v>0</v>
      </c>
      <c r="U158" s="466">
        <v>0</v>
      </c>
      <c r="V158" s="466">
        <v>0</v>
      </c>
      <c r="W158" s="466">
        <v>0</v>
      </c>
      <c r="X158" s="466">
        <v>0</v>
      </c>
      <c r="Y158" s="466">
        <v>0</v>
      </c>
      <c r="Z158" s="465">
        <v>0</v>
      </c>
      <c r="AA158" s="465">
        <v>0</v>
      </c>
      <c r="AB158" s="465">
        <v>0</v>
      </c>
      <c r="AC158" s="465">
        <v>0</v>
      </c>
      <c r="AD158" s="465">
        <v>-1</v>
      </c>
      <c r="AE158" s="465">
        <v>8029</v>
      </c>
      <c r="AF158" s="465">
        <v>0</v>
      </c>
      <c r="AG158" s="465">
        <v>0</v>
      </c>
      <c r="AH158" s="465">
        <v>0</v>
      </c>
      <c r="AI158" s="465">
        <v>0</v>
      </c>
      <c r="AJ158" s="465">
        <v>0</v>
      </c>
      <c r="AK158" s="465">
        <v>0</v>
      </c>
      <c r="AL158" s="465">
        <v>0</v>
      </c>
      <c r="AM158" s="465">
        <v>0</v>
      </c>
      <c r="AN158" s="465">
        <v>0</v>
      </c>
      <c r="AO158" s="465">
        <v>-1</v>
      </c>
      <c r="AP158" s="465">
        <v>0</v>
      </c>
      <c r="AQ158" s="465">
        <v>0</v>
      </c>
      <c r="AR158" s="465">
        <v>0</v>
      </c>
      <c r="AS158" s="465">
        <v>0</v>
      </c>
      <c r="AT158" s="465">
        <v>0</v>
      </c>
      <c r="AU158" s="465">
        <v>0</v>
      </c>
    </row>
    <row r="159" spans="1:47" x14ac:dyDescent="0.25">
      <c r="A159" s="502">
        <v>508</v>
      </c>
      <c r="B159" s="441">
        <v>508</v>
      </c>
      <c r="C159" s="448" t="s">
        <v>152</v>
      </c>
      <c r="D159" s="445">
        <v>0</v>
      </c>
      <c r="E159" s="454">
        <v>0</v>
      </c>
      <c r="F159" s="454">
        <v>0</v>
      </c>
      <c r="G159" s="454">
        <v>0</v>
      </c>
      <c r="H159" s="454">
        <v>0</v>
      </c>
      <c r="I159" s="455">
        <v>0</v>
      </c>
      <c r="J159" s="465">
        <v>0</v>
      </c>
      <c r="K159" s="466">
        <v>0</v>
      </c>
      <c r="L159" s="466">
        <v>0</v>
      </c>
      <c r="M159" s="466">
        <v>0</v>
      </c>
      <c r="N159" s="466">
        <v>0</v>
      </c>
      <c r="O159" s="466">
        <v>0</v>
      </c>
      <c r="P159" s="466">
        <v>0</v>
      </c>
      <c r="Q159" s="466">
        <v>0</v>
      </c>
      <c r="R159" s="466">
        <v>0</v>
      </c>
      <c r="S159" s="466">
        <v>0</v>
      </c>
      <c r="T159" s="466">
        <v>0</v>
      </c>
      <c r="U159" s="466">
        <v>0</v>
      </c>
      <c r="V159" s="466">
        <v>0</v>
      </c>
      <c r="W159" s="466">
        <v>0</v>
      </c>
      <c r="X159" s="466">
        <v>0</v>
      </c>
      <c r="Y159" s="466">
        <v>0</v>
      </c>
      <c r="Z159" s="465">
        <v>0</v>
      </c>
      <c r="AA159" s="465">
        <v>0</v>
      </c>
      <c r="AB159" s="465">
        <v>0</v>
      </c>
      <c r="AC159" s="465">
        <v>0</v>
      </c>
      <c r="AD159" s="465">
        <v>0</v>
      </c>
      <c r="AE159" s="465">
        <v>0</v>
      </c>
      <c r="AF159" s="465">
        <v>0</v>
      </c>
      <c r="AG159" s="465">
        <v>0</v>
      </c>
      <c r="AH159" s="465">
        <v>0</v>
      </c>
      <c r="AI159" s="465">
        <v>0</v>
      </c>
      <c r="AJ159" s="465">
        <v>0</v>
      </c>
      <c r="AK159" s="465">
        <v>0</v>
      </c>
      <c r="AL159" s="465">
        <v>0</v>
      </c>
      <c r="AM159" s="465">
        <v>0</v>
      </c>
      <c r="AN159" s="465">
        <v>0</v>
      </c>
      <c r="AO159" s="465">
        <v>0</v>
      </c>
      <c r="AP159" s="465">
        <v>0</v>
      </c>
      <c r="AQ159" s="465">
        <v>0</v>
      </c>
      <c r="AR159" s="465">
        <v>0</v>
      </c>
      <c r="AS159" s="465">
        <v>0</v>
      </c>
      <c r="AT159" s="465">
        <v>0</v>
      </c>
      <c r="AU159" s="465">
        <v>0</v>
      </c>
    </row>
    <row r="160" spans="1:47" x14ac:dyDescent="0.25">
      <c r="A160" s="502">
        <v>509</v>
      </c>
      <c r="B160" s="441">
        <v>509</v>
      </c>
      <c r="C160" s="448" t="s">
        <v>153</v>
      </c>
      <c r="D160" s="445">
        <v>0</v>
      </c>
      <c r="E160" s="454">
        <v>0</v>
      </c>
      <c r="F160" s="454">
        <v>0</v>
      </c>
      <c r="G160" s="454">
        <v>0</v>
      </c>
      <c r="H160" s="454">
        <v>0</v>
      </c>
      <c r="I160" s="455">
        <v>0</v>
      </c>
      <c r="J160" s="465">
        <v>0</v>
      </c>
      <c r="K160" s="466">
        <v>0</v>
      </c>
      <c r="L160" s="466">
        <v>0</v>
      </c>
      <c r="M160" s="466">
        <v>0</v>
      </c>
      <c r="N160" s="466">
        <v>0</v>
      </c>
      <c r="O160" s="466">
        <v>0</v>
      </c>
      <c r="P160" s="466">
        <v>0</v>
      </c>
      <c r="Q160" s="466">
        <v>0</v>
      </c>
      <c r="R160" s="466">
        <v>0</v>
      </c>
      <c r="S160" s="466">
        <v>0</v>
      </c>
      <c r="T160" s="466">
        <v>0</v>
      </c>
      <c r="U160" s="466">
        <v>0</v>
      </c>
      <c r="V160" s="466">
        <v>0</v>
      </c>
      <c r="W160" s="466">
        <v>0</v>
      </c>
      <c r="X160" s="466">
        <v>0</v>
      </c>
      <c r="Y160" s="466">
        <v>0</v>
      </c>
      <c r="Z160" s="465">
        <v>0</v>
      </c>
      <c r="AA160" s="465">
        <v>0</v>
      </c>
      <c r="AB160" s="465">
        <v>0</v>
      </c>
      <c r="AC160" s="465">
        <v>0</v>
      </c>
      <c r="AD160" s="465">
        <v>0</v>
      </c>
      <c r="AE160" s="465">
        <v>0</v>
      </c>
      <c r="AF160" s="465">
        <v>0</v>
      </c>
      <c r="AG160" s="465">
        <v>0</v>
      </c>
      <c r="AH160" s="465">
        <v>0</v>
      </c>
      <c r="AI160" s="465">
        <v>0</v>
      </c>
      <c r="AJ160" s="465">
        <v>0</v>
      </c>
      <c r="AK160" s="465">
        <v>0</v>
      </c>
      <c r="AL160" s="465">
        <v>0</v>
      </c>
      <c r="AM160" s="465">
        <v>0</v>
      </c>
      <c r="AN160" s="465">
        <v>0</v>
      </c>
      <c r="AO160" s="465">
        <v>0</v>
      </c>
      <c r="AP160" s="465">
        <v>0</v>
      </c>
      <c r="AQ160" s="465">
        <v>0</v>
      </c>
      <c r="AR160" s="465">
        <v>0</v>
      </c>
      <c r="AS160" s="465">
        <v>0</v>
      </c>
      <c r="AT160" s="465">
        <v>0</v>
      </c>
      <c r="AU160" s="465">
        <v>0</v>
      </c>
    </row>
    <row r="161" spans="1:47" ht="30" x14ac:dyDescent="0.25">
      <c r="A161" s="502"/>
      <c r="B161" s="441">
        <v>510</v>
      </c>
      <c r="C161" s="448" t="s">
        <v>156</v>
      </c>
      <c r="D161" s="445">
        <v>0</v>
      </c>
      <c r="E161" s="454">
        <v>0</v>
      </c>
      <c r="F161" s="454">
        <v>0</v>
      </c>
      <c r="G161" s="454">
        <v>0</v>
      </c>
      <c r="H161" s="454">
        <v>0</v>
      </c>
      <c r="I161" s="455">
        <v>0</v>
      </c>
      <c r="J161" s="465">
        <v>0</v>
      </c>
      <c r="K161" s="466">
        <v>0</v>
      </c>
      <c r="L161" s="466">
        <v>0</v>
      </c>
      <c r="M161" s="466">
        <v>0</v>
      </c>
      <c r="N161" s="466">
        <v>0</v>
      </c>
      <c r="O161" s="466">
        <v>0</v>
      </c>
      <c r="P161" s="466">
        <v>0</v>
      </c>
      <c r="Q161" s="466">
        <v>0</v>
      </c>
      <c r="R161" s="466">
        <v>0</v>
      </c>
      <c r="S161" s="466">
        <v>0</v>
      </c>
      <c r="T161" s="466">
        <v>0</v>
      </c>
      <c r="U161" s="466">
        <v>0</v>
      </c>
      <c r="V161" s="466">
        <v>0</v>
      </c>
      <c r="W161" s="466">
        <v>0</v>
      </c>
      <c r="X161" s="466">
        <v>0</v>
      </c>
      <c r="Y161" s="466">
        <v>0</v>
      </c>
      <c r="Z161" s="465">
        <v>0</v>
      </c>
      <c r="AA161" s="465">
        <v>0</v>
      </c>
      <c r="AB161" s="465">
        <v>0</v>
      </c>
      <c r="AC161" s="465">
        <v>0</v>
      </c>
      <c r="AD161" s="465">
        <v>0</v>
      </c>
      <c r="AE161" s="465">
        <v>0</v>
      </c>
      <c r="AF161" s="465">
        <v>0</v>
      </c>
      <c r="AG161" s="465">
        <v>0</v>
      </c>
      <c r="AH161" s="465">
        <v>0</v>
      </c>
      <c r="AI161" s="465">
        <v>0</v>
      </c>
      <c r="AJ161" s="465">
        <v>0</v>
      </c>
      <c r="AK161" s="465">
        <v>0</v>
      </c>
      <c r="AL161" s="465">
        <v>0</v>
      </c>
      <c r="AM161" s="465">
        <v>0</v>
      </c>
      <c r="AN161" s="465">
        <v>0</v>
      </c>
      <c r="AO161" s="465">
        <v>0</v>
      </c>
      <c r="AP161" s="465">
        <v>0</v>
      </c>
      <c r="AQ161" s="465">
        <v>0</v>
      </c>
      <c r="AR161" s="465">
        <v>0</v>
      </c>
      <c r="AS161" s="465">
        <v>0</v>
      </c>
      <c r="AT161" s="465">
        <v>0</v>
      </c>
      <c r="AU161" s="465">
        <v>0</v>
      </c>
    </row>
    <row r="162" spans="1:47" ht="30" x14ac:dyDescent="0.25">
      <c r="A162" s="502"/>
      <c r="B162" s="441">
        <v>511</v>
      </c>
      <c r="C162" s="448" t="s">
        <v>157</v>
      </c>
      <c r="D162" s="445">
        <v>0</v>
      </c>
      <c r="E162" s="454">
        <v>0</v>
      </c>
      <c r="F162" s="454">
        <v>0</v>
      </c>
      <c r="G162" s="454">
        <v>0</v>
      </c>
      <c r="H162" s="454">
        <v>0</v>
      </c>
      <c r="I162" s="455">
        <v>0</v>
      </c>
      <c r="J162" s="465">
        <v>0</v>
      </c>
      <c r="K162" s="466">
        <v>0</v>
      </c>
      <c r="L162" s="466">
        <v>0</v>
      </c>
      <c r="M162" s="466">
        <v>0</v>
      </c>
      <c r="N162" s="466">
        <v>0</v>
      </c>
      <c r="O162" s="466">
        <v>0</v>
      </c>
      <c r="P162" s="466">
        <v>0</v>
      </c>
      <c r="Q162" s="466">
        <v>0</v>
      </c>
      <c r="R162" s="466">
        <v>0</v>
      </c>
      <c r="S162" s="466">
        <v>0</v>
      </c>
      <c r="T162" s="466">
        <v>0</v>
      </c>
      <c r="U162" s="466">
        <v>0</v>
      </c>
      <c r="V162" s="466">
        <v>0</v>
      </c>
      <c r="W162" s="466">
        <v>0</v>
      </c>
      <c r="X162" s="466">
        <v>0</v>
      </c>
      <c r="Y162" s="466">
        <v>0</v>
      </c>
      <c r="Z162" s="465">
        <v>0</v>
      </c>
      <c r="AA162" s="465">
        <v>0</v>
      </c>
      <c r="AB162" s="465">
        <v>0</v>
      </c>
      <c r="AC162" s="465">
        <v>0</v>
      </c>
      <c r="AD162" s="465">
        <v>0</v>
      </c>
      <c r="AE162" s="465">
        <v>0</v>
      </c>
      <c r="AF162" s="465">
        <v>0</v>
      </c>
      <c r="AG162" s="465">
        <v>0</v>
      </c>
      <c r="AH162" s="465">
        <v>0</v>
      </c>
      <c r="AI162" s="465">
        <v>0</v>
      </c>
      <c r="AJ162" s="465">
        <v>0</v>
      </c>
      <c r="AK162" s="465">
        <v>0</v>
      </c>
      <c r="AL162" s="465">
        <v>0</v>
      </c>
      <c r="AM162" s="465">
        <v>0</v>
      </c>
      <c r="AN162" s="465">
        <v>0</v>
      </c>
      <c r="AO162" s="465">
        <v>0</v>
      </c>
      <c r="AP162" s="465">
        <v>0</v>
      </c>
      <c r="AQ162" s="465">
        <v>0</v>
      </c>
      <c r="AR162" s="465">
        <v>0</v>
      </c>
      <c r="AS162" s="465">
        <v>0</v>
      </c>
      <c r="AT162" s="465">
        <v>0</v>
      </c>
      <c r="AU162" s="465">
        <v>0</v>
      </c>
    </row>
    <row r="163" spans="1:47" x14ac:dyDescent="0.25">
      <c r="A163" s="502">
        <v>512</v>
      </c>
      <c r="B163" s="441">
        <v>512</v>
      </c>
      <c r="C163" s="448" t="s">
        <v>158</v>
      </c>
      <c r="D163" s="445">
        <v>0</v>
      </c>
      <c r="E163" s="454">
        <v>0</v>
      </c>
      <c r="F163" s="454">
        <v>0</v>
      </c>
      <c r="G163" s="454">
        <v>0</v>
      </c>
      <c r="H163" s="454">
        <v>0</v>
      </c>
      <c r="I163" s="455">
        <v>0</v>
      </c>
      <c r="J163" s="465">
        <v>0</v>
      </c>
      <c r="K163" s="466">
        <v>0</v>
      </c>
      <c r="L163" s="466">
        <v>0</v>
      </c>
      <c r="M163" s="466">
        <v>0</v>
      </c>
      <c r="N163" s="466">
        <v>0</v>
      </c>
      <c r="O163" s="466">
        <v>0</v>
      </c>
      <c r="P163" s="466">
        <v>0</v>
      </c>
      <c r="Q163" s="466">
        <v>0</v>
      </c>
      <c r="R163" s="466">
        <v>0</v>
      </c>
      <c r="S163" s="466">
        <v>0</v>
      </c>
      <c r="T163" s="466">
        <v>0</v>
      </c>
      <c r="U163" s="466">
        <v>0</v>
      </c>
      <c r="V163" s="466">
        <v>4231472</v>
      </c>
      <c r="W163" s="466">
        <v>0</v>
      </c>
      <c r="X163" s="466">
        <v>0</v>
      </c>
      <c r="Y163" s="466">
        <v>0</v>
      </c>
      <c r="Z163" s="465">
        <v>0</v>
      </c>
      <c r="AA163" s="465">
        <v>0</v>
      </c>
      <c r="AB163" s="465">
        <v>0</v>
      </c>
      <c r="AC163" s="465">
        <v>0</v>
      </c>
      <c r="AD163" s="465">
        <v>0</v>
      </c>
      <c r="AE163" s="465">
        <v>0</v>
      </c>
      <c r="AF163" s="465">
        <v>0</v>
      </c>
      <c r="AG163" s="465">
        <v>0</v>
      </c>
      <c r="AH163" s="465">
        <v>0</v>
      </c>
      <c r="AI163" s="465">
        <v>0</v>
      </c>
      <c r="AJ163" s="465">
        <v>0</v>
      </c>
      <c r="AK163" s="465">
        <v>0</v>
      </c>
      <c r="AL163" s="465">
        <v>0</v>
      </c>
      <c r="AM163" s="465">
        <v>0</v>
      </c>
      <c r="AN163" s="465">
        <v>0</v>
      </c>
      <c r="AO163" s="465">
        <v>0</v>
      </c>
      <c r="AP163" s="465">
        <v>0</v>
      </c>
      <c r="AQ163" s="465">
        <v>0</v>
      </c>
      <c r="AR163" s="465">
        <v>0</v>
      </c>
      <c r="AS163" s="465">
        <v>0</v>
      </c>
      <c r="AT163" s="465">
        <v>0</v>
      </c>
      <c r="AU163" s="465">
        <v>0</v>
      </c>
    </row>
    <row r="164" spans="1:47" ht="30" x14ac:dyDescent="0.25">
      <c r="A164" s="502"/>
      <c r="B164" s="441">
        <v>513</v>
      </c>
      <c r="C164" s="448" t="s">
        <v>167</v>
      </c>
      <c r="D164" s="445">
        <v>0</v>
      </c>
      <c r="E164" s="454">
        <v>0</v>
      </c>
      <c r="F164" s="454">
        <v>0</v>
      </c>
      <c r="G164" s="454">
        <v>0</v>
      </c>
      <c r="H164" s="454">
        <v>0</v>
      </c>
      <c r="I164" s="455">
        <v>0</v>
      </c>
      <c r="J164" s="465">
        <v>0</v>
      </c>
      <c r="K164" s="466">
        <v>0</v>
      </c>
      <c r="L164" s="466">
        <v>0</v>
      </c>
      <c r="M164" s="466">
        <v>0</v>
      </c>
      <c r="N164" s="466">
        <v>0</v>
      </c>
      <c r="O164" s="466">
        <v>0</v>
      </c>
      <c r="P164" s="466">
        <v>0</v>
      </c>
      <c r="Q164" s="466">
        <v>0</v>
      </c>
      <c r="R164" s="466">
        <v>0</v>
      </c>
      <c r="S164" s="466">
        <v>0</v>
      </c>
      <c r="T164" s="466">
        <v>0</v>
      </c>
      <c r="U164" s="466">
        <v>0</v>
      </c>
      <c r="V164" s="466">
        <v>0</v>
      </c>
      <c r="W164" s="466">
        <v>0</v>
      </c>
      <c r="X164" s="466">
        <v>0</v>
      </c>
      <c r="Y164" s="466">
        <v>0</v>
      </c>
      <c r="Z164" s="465">
        <v>0</v>
      </c>
      <c r="AA164" s="465">
        <v>0</v>
      </c>
      <c r="AB164" s="465">
        <v>0</v>
      </c>
      <c r="AC164" s="465">
        <v>0</v>
      </c>
      <c r="AD164" s="465">
        <v>0</v>
      </c>
      <c r="AE164" s="465">
        <v>0</v>
      </c>
      <c r="AF164" s="465">
        <v>0</v>
      </c>
      <c r="AG164" s="465">
        <v>0</v>
      </c>
      <c r="AH164" s="465">
        <v>0</v>
      </c>
      <c r="AI164" s="465">
        <v>0</v>
      </c>
      <c r="AJ164" s="465">
        <v>0</v>
      </c>
      <c r="AK164" s="465">
        <v>0</v>
      </c>
      <c r="AL164" s="465">
        <v>0</v>
      </c>
      <c r="AM164" s="465">
        <v>0</v>
      </c>
      <c r="AN164" s="465">
        <v>0</v>
      </c>
      <c r="AO164" s="465">
        <v>0</v>
      </c>
      <c r="AP164" s="465">
        <v>0</v>
      </c>
      <c r="AQ164" s="465">
        <v>0</v>
      </c>
      <c r="AR164" s="465">
        <v>0</v>
      </c>
      <c r="AS164" s="465">
        <v>0</v>
      </c>
      <c r="AT164" s="465">
        <v>0</v>
      </c>
      <c r="AU164" s="465">
        <v>0</v>
      </c>
    </row>
    <row r="165" spans="1:47" ht="30" x14ac:dyDescent="0.25">
      <c r="A165" s="502"/>
      <c r="B165" s="441">
        <v>514</v>
      </c>
      <c r="C165" s="448" t="s">
        <v>168</v>
      </c>
      <c r="D165" s="445">
        <v>0</v>
      </c>
      <c r="E165" s="454">
        <v>0</v>
      </c>
      <c r="F165" s="454">
        <v>0</v>
      </c>
      <c r="G165" s="454">
        <v>0</v>
      </c>
      <c r="H165" s="454">
        <v>0</v>
      </c>
      <c r="I165" s="455">
        <v>0</v>
      </c>
      <c r="J165" s="465">
        <v>0</v>
      </c>
      <c r="K165" s="466">
        <v>0</v>
      </c>
      <c r="L165" s="466">
        <v>0</v>
      </c>
      <c r="M165" s="466">
        <v>0</v>
      </c>
      <c r="N165" s="466">
        <v>0</v>
      </c>
      <c r="O165" s="466">
        <v>0</v>
      </c>
      <c r="P165" s="466">
        <v>0</v>
      </c>
      <c r="Q165" s="466">
        <v>0</v>
      </c>
      <c r="R165" s="466">
        <v>0</v>
      </c>
      <c r="S165" s="466">
        <v>0</v>
      </c>
      <c r="T165" s="466">
        <v>0</v>
      </c>
      <c r="U165" s="466">
        <v>0</v>
      </c>
      <c r="V165" s="466">
        <v>0</v>
      </c>
      <c r="W165" s="466">
        <v>0</v>
      </c>
      <c r="X165" s="466">
        <v>0</v>
      </c>
      <c r="Y165" s="466">
        <v>0</v>
      </c>
      <c r="Z165" s="465">
        <v>0</v>
      </c>
      <c r="AA165" s="465">
        <v>0</v>
      </c>
      <c r="AB165" s="465">
        <v>0</v>
      </c>
      <c r="AC165" s="465">
        <v>0</v>
      </c>
      <c r="AD165" s="465">
        <v>0</v>
      </c>
      <c r="AE165" s="465">
        <v>0</v>
      </c>
      <c r="AF165" s="465">
        <v>0</v>
      </c>
      <c r="AG165" s="465">
        <v>0</v>
      </c>
      <c r="AH165" s="465">
        <v>0</v>
      </c>
      <c r="AI165" s="465">
        <v>0</v>
      </c>
      <c r="AJ165" s="465">
        <v>0</v>
      </c>
      <c r="AK165" s="465">
        <v>0</v>
      </c>
      <c r="AL165" s="465">
        <v>0</v>
      </c>
      <c r="AM165" s="465">
        <v>0</v>
      </c>
      <c r="AN165" s="465">
        <v>0</v>
      </c>
      <c r="AO165" s="465">
        <v>0</v>
      </c>
      <c r="AP165" s="465">
        <v>0</v>
      </c>
      <c r="AQ165" s="465">
        <v>0</v>
      </c>
      <c r="AR165" s="465">
        <v>0</v>
      </c>
      <c r="AS165" s="465">
        <v>0</v>
      </c>
      <c r="AT165" s="465">
        <v>0</v>
      </c>
      <c r="AU165" s="465">
        <v>0</v>
      </c>
    </row>
    <row r="166" spans="1:47" x14ac:dyDescent="0.25">
      <c r="A166" s="502"/>
      <c r="B166" s="441">
        <v>515</v>
      </c>
      <c r="C166" s="448" t="s">
        <v>177</v>
      </c>
      <c r="D166" s="445">
        <v>0</v>
      </c>
      <c r="E166" s="454">
        <v>0</v>
      </c>
      <c r="F166" s="454">
        <v>0</v>
      </c>
      <c r="G166" s="454">
        <v>0</v>
      </c>
      <c r="H166" s="454">
        <v>0</v>
      </c>
      <c r="I166" s="455">
        <v>0</v>
      </c>
      <c r="J166" s="465">
        <v>0</v>
      </c>
      <c r="K166" s="466">
        <v>0</v>
      </c>
      <c r="L166" s="466">
        <v>0</v>
      </c>
      <c r="M166" s="466">
        <v>0</v>
      </c>
      <c r="N166" s="466">
        <v>0</v>
      </c>
      <c r="O166" s="466">
        <v>0</v>
      </c>
      <c r="P166" s="466">
        <v>0</v>
      </c>
      <c r="Q166" s="466">
        <v>0</v>
      </c>
      <c r="R166" s="466">
        <v>0</v>
      </c>
      <c r="S166" s="466">
        <v>0</v>
      </c>
      <c r="T166" s="466">
        <v>0</v>
      </c>
      <c r="U166" s="466">
        <v>0</v>
      </c>
      <c r="V166" s="466">
        <v>0</v>
      </c>
      <c r="W166" s="466">
        <v>0</v>
      </c>
      <c r="X166" s="466">
        <v>0</v>
      </c>
      <c r="Y166" s="466">
        <v>0</v>
      </c>
      <c r="Z166" s="465">
        <v>0</v>
      </c>
      <c r="AA166" s="465">
        <v>0</v>
      </c>
      <c r="AB166" s="465">
        <v>0</v>
      </c>
      <c r="AC166" s="465">
        <v>0</v>
      </c>
      <c r="AD166" s="465">
        <v>0</v>
      </c>
      <c r="AE166" s="465">
        <v>0</v>
      </c>
      <c r="AF166" s="465">
        <v>0</v>
      </c>
      <c r="AG166" s="465">
        <v>0</v>
      </c>
      <c r="AH166" s="465">
        <v>0</v>
      </c>
      <c r="AI166" s="465">
        <v>0</v>
      </c>
      <c r="AJ166" s="465">
        <v>0</v>
      </c>
      <c r="AK166" s="465">
        <v>0</v>
      </c>
      <c r="AL166" s="465">
        <v>0</v>
      </c>
      <c r="AM166" s="465">
        <v>0</v>
      </c>
      <c r="AN166" s="465">
        <v>0</v>
      </c>
      <c r="AO166" s="465">
        <v>0</v>
      </c>
      <c r="AP166" s="465">
        <v>0</v>
      </c>
      <c r="AQ166" s="465">
        <v>0</v>
      </c>
      <c r="AR166" s="465">
        <v>0</v>
      </c>
      <c r="AS166" s="465">
        <v>0</v>
      </c>
      <c r="AT166" s="465">
        <v>0</v>
      </c>
      <c r="AU166" s="465">
        <v>0</v>
      </c>
    </row>
    <row r="167" spans="1:47" ht="30" x14ac:dyDescent="0.25">
      <c r="A167" s="502"/>
      <c r="B167" s="441">
        <v>516</v>
      </c>
      <c r="C167" s="448" t="s">
        <v>178</v>
      </c>
      <c r="D167" s="445">
        <v>0</v>
      </c>
      <c r="E167" s="454">
        <v>0</v>
      </c>
      <c r="F167" s="454">
        <v>0</v>
      </c>
      <c r="G167" s="454">
        <v>0</v>
      </c>
      <c r="H167" s="454">
        <v>0</v>
      </c>
      <c r="I167" s="455">
        <v>0</v>
      </c>
      <c r="J167" s="465">
        <v>0</v>
      </c>
      <c r="K167" s="466">
        <v>0</v>
      </c>
      <c r="L167" s="466">
        <v>0</v>
      </c>
      <c r="M167" s="466">
        <v>0</v>
      </c>
      <c r="N167" s="466">
        <v>0</v>
      </c>
      <c r="O167" s="466">
        <v>0</v>
      </c>
      <c r="P167" s="466">
        <v>0</v>
      </c>
      <c r="Q167" s="466">
        <v>0</v>
      </c>
      <c r="R167" s="466">
        <v>0</v>
      </c>
      <c r="S167" s="466">
        <v>0</v>
      </c>
      <c r="T167" s="466">
        <v>0</v>
      </c>
      <c r="U167" s="466">
        <v>0</v>
      </c>
      <c r="V167" s="466">
        <v>0</v>
      </c>
      <c r="W167" s="466">
        <v>0</v>
      </c>
      <c r="X167" s="466">
        <v>0</v>
      </c>
      <c r="Y167" s="466">
        <v>0</v>
      </c>
      <c r="Z167" s="465">
        <v>0</v>
      </c>
      <c r="AA167" s="465">
        <v>0</v>
      </c>
      <c r="AB167" s="465">
        <v>0</v>
      </c>
      <c r="AC167" s="465">
        <v>0</v>
      </c>
      <c r="AD167" s="465">
        <v>0</v>
      </c>
      <c r="AE167" s="465">
        <v>0</v>
      </c>
      <c r="AF167" s="465">
        <v>0</v>
      </c>
      <c r="AG167" s="465">
        <v>0</v>
      </c>
      <c r="AH167" s="465">
        <v>0</v>
      </c>
      <c r="AI167" s="465">
        <v>0</v>
      </c>
      <c r="AJ167" s="465">
        <v>0</v>
      </c>
      <c r="AK167" s="465">
        <v>0</v>
      </c>
      <c r="AL167" s="465">
        <v>0</v>
      </c>
      <c r="AM167" s="465">
        <v>0</v>
      </c>
      <c r="AN167" s="465">
        <v>0</v>
      </c>
      <c r="AO167" s="465">
        <v>0</v>
      </c>
      <c r="AP167" s="465">
        <v>0</v>
      </c>
      <c r="AQ167" s="465">
        <v>0</v>
      </c>
      <c r="AR167" s="465">
        <v>0</v>
      </c>
      <c r="AS167" s="465">
        <v>0</v>
      </c>
      <c r="AT167" s="465">
        <v>0</v>
      </c>
      <c r="AU167" s="465">
        <v>0</v>
      </c>
    </row>
    <row r="168" spans="1:47" x14ac:dyDescent="0.25">
      <c r="A168" s="502"/>
      <c r="B168" s="441">
        <v>517</v>
      </c>
      <c r="C168" s="448" t="s">
        <v>179</v>
      </c>
      <c r="D168" s="445">
        <v>0</v>
      </c>
      <c r="E168" s="454">
        <v>0</v>
      </c>
      <c r="F168" s="454">
        <v>0</v>
      </c>
      <c r="G168" s="454">
        <v>0</v>
      </c>
      <c r="H168" s="454">
        <v>0</v>
      </c>
      <c r="I168" s="455">
        <v>0</v>
      </c>
      <c r="J168" s="465">
        <v>0</v>
      </c>
      <c r="K168" s="466">
        <v>0</v>
      </c>
      <c r="L168" s="466">
        <v>0</v>
      </c>
      <c r="M168" s="466">
        <v>0</v>
      </c>
      <c r="N168" s="466">
        <v>0</v>
      </c>
      <c r="O168" s="466">
        <v>0</v>
      </c>
      <c r="P168" s="466">
        <v>0</v>
      </c>
      <c r="Q168" s="466">
        <v>0</v>
      </c>
      <c r="R168" s="466">
        <v>0</v>
      </c>
      <c r="S168" s="466">
        <v>0</v>
      </c>
      <c r="T168" s="466">
        <v>0</v>
      </c>
      <c r="U168" s="466">
        <v>0</v>
      </c>
      <c r="V168" s="466">
        <v>0</v>
      </c>
      <c r="W168" s="466">
        <v>0</v>
      </c>
      <c r="X168" s="466">
        <v>0</v>
      </c>
      <c r="Y168" s="466">
        <v>0</v>
      </c>
      <c r="Z168" s="465">
        <v>0</v>
      </c>
      <c r="AA168" s="465">
        <v>0</v>
      </c>
      <c r="AB168" s="465">
        <v>0</v>
      </c>
      <c r="AC168" s="465">
        <v>0</v>
      </c>
      <c r="AD168" s="465">
        <v>0</v>
      </c>
      <c r="AE168" s="465">
        <v>0</v>
      </c>
      <c r="AF168" s="465">
        <v>0</v>
      </c>
      <c r="AG168" s="465">
        <v>0</v>
      </c>
      <c r="AH168" s="465">
        <v>0</v>
      </c>
      <c r="AI168" s="465">
        <v>0</v>
      </c>
      <c r="AJ168" s="465">
        <v>0</v>
      </c>
      <c r="AK168" s="465">
        <v>0</v>
      </c>
      <c r="AL168" s="465">
        <v>0</v>
      </c>
      <c r="AM168" s="465">
        <v>0</v>
      </c>
      <c r="AN168" s="465">
        <v>0</v>
      </c>
      <c r="AO168" s="465">
        <v>0</v>
      </c>
      <c r="AP168" s="465">
        <v>0</v>
      </c>
      <c r="AQ168" s="465">
        <v>0</v>
      </c>
      <c r="AR168" s="465">
        <v>0</v>
      </c>
      <c r="AS168" s="465">
        <v>0</v>
      </c>
      <c r="AT168" s="465">
        <v>0</v>
      </c>
      <c r="AU168" s="465">
        <v>0</v>
      </c>
    </row>
    <row r="169" spans="1:47" ht="30" x14ac:dyDescent="0.25">
      <c r="A169" s="502"/>
      <c r="B169" s="441">
        <v>518</v>
      </c>
      <c r="C169" s="448" t="s">
        <v>180</v>
      </c>
      <c r="D169" s="445">
        <v>0</v>
      </c>
      <c r="E169" s="454">
        <v>0</v>
      </c>
      <c r="F169" s="454">
        <v>0</v>
      </c>
      <c r="G169" s="454">
        <v>0</v>
      </c>
      <c r="H169" s="454">
        <v>0</v>
      </c>
      <c r="I169" s="455">
        <v>0</v>
      </c>
      <c r="J169" s="465">
        <v>0</v>
      </c>
      <c r="K169" s="466">
        <v>0</v>
      </c>
      <c r="L169" s="466">
        <v>0</v>
      </c>
      <c r="M169" s="466">
        <v>0</v>
      </c>
      <c r="N169" s="466">
        <v>0</v>
      </c>
      <c r="O169" s="466">
        <v>0</v>
      </c>
      <c r="P169" s="466">
        <v>0</v>
      </c>
      <c r="Q169" s="466">
        <v>0</v>
      </c>
      <c r="R169" s="466">
        <v>0</v>
      </c>
      <c r="S169" s="466">
        <v>0</v>
      </c>
      <c r="T169" s="466">
        <v>0</v>
      </c>
      <c r="U169" s="466">
        <v>0</v>
      </c>
      <c r="V169" s="466">
        <v>0</v>
      </c>
      <c r="W169" s="466">
        <v>0</v>
      </c>
      <c r="X169" s="466">
        <v>0</v>
      </c>
      <c r="Y169" s="466">
        <v>0</v>
      </c>
      <c r="Z169" s="465">
        <v>0</v>
      </c>
      <c r="AA169" s="465">
        <v>0</v>
      </c>
      <c r="AB169" s="465">
        <v>0</v>
      </c>
      <c r="AC169" s="465">
        <v>0</v>
      </c>
      <c r="AD169" s="465">
        <v>0</v>
      </c>
      <c r="AE169" s="465">
        <v>0</v>
      </c>
      <c r="AF169" s="465">
        <v>0</v>
      </c>
      <c r="AG169" s="465">
        <v>0</v>
      </c>
      <c r="AH169" s="465">
        <v>0</v>
      </c>
      <c r="AI169" s="465">
        <v>0</v>
      </c>
      <c r="AJ169" s="465">
        <v>0</v>
      </c>
      <c r="AK169" s="465">
        <v>0</v>
      </c>
      <c r="AL169" s="465">
        <v>0</v>
      </c>
      <c r="AM169" s="465">
        <v>0</v>
      </c>
      <c r="AN169" s="465">
        <v>0</v>
      </c>
      <c r="AO169" s="465">
        <v>0</v>
      </c>
      <c r="AP169" s="465">
        <v>0</v>
      </c>
      <c r="AQ169" s="465">
        <v>0</v>
      </c>
      <c r="AR169" s="465">
        <v>0</v>
      </c>
      <c r="AS169" s="465">
        <v>0</v>
      </c>
      <c r="AT169" s="465">
        <v>0</v>
      </c>
      <c r="AU169" s="465">
        <v>0</v>
      </c>
    </row>
    <row r="170" spans="1:47" x14ac:dyDescent="0.25">
      <c r="A170" s="502"/>
      <c r="B170" s="441">
        <v>519</v>
      </c>
      <c r="C170" s="448" t="s">
        <v>181</v>
      </c>
      <c r="D170" s="445">
        <v>0</v>
      </c>
      <c r="E170" s="454">
        <v>0</v>
      </c>
      <c r="F170" s="454">
        <v>0</v>
      </c>
      <c r="G170" s="454">
        <v>0</v>
      </c>
      <c r="H170" s="454">
        <v>0</v>
      </c>
      <c r="I170" s="455">
        <v>0</v>
      </c>
      <c r="J170" s="465">
        <v>0</v>
      </c>
      <c r="K170" s="466">
        <v>0</v>
      </c>
      <c r="L170" s="466">
        <v>0</v>
      </c>
      <c r="M170" s="466">
        <v>0</v>
      </c>
      <c r="N170" s="466">
        <v>0</v>
      </c>
      <c r="O170" s="466">
        <v>0</v>
      </c>
      <c r="P170" s="466">
        <v>0</v>
      </c>
      <c r="Q170" s="466">
        <v>0</v>
      </c>
      <c r="R170" s="466">
        <v>0</v>
      </c>
      <c r="S170" s="466">
        <v>0</v>
      </c>
      <c r="T170" s="466">
        <v>0</v>
      </c>
      <c r="U170" s="466">
        <v>0</v>
      </c>
      <c r="V170" s="466">
        <v>0</v>
      </c>
      <c r="W170" s="466">
        <v>0</v>
      </c>
      <c r="X170" s="466">
        <v>0</v>
      </c>
      <c r="Y170" s="466">
        <v>0</v>
      </c>
      <c r="Z170" s="465">
        <v>0</v>
      </c>
      <c r="AA170" s="465">
        <v>0</v>
      </c>
      <c r="AB170" s="465">
        <v>0</v>
      </c>
      <c r="AC170" s="465">
        <v>0</v>
      </c>
      <c r="AD170" s="465">
        <v>0</v>
      </c>
      <c r="AE170" s="465">
        <v>0</v>
      </c>
      <c r="AF170" s="465">
        <v>0</v>
      </c>
      <c r="AG170" s="465">
        <v>0</v>
      </c>
      <c r="AH170" s="465">
        <v>0</v>
      </c>
      <c r="AI170" s="465">
        <v>0</v>
      </c>
      <c r="AJ170" s="465">
        <v>0</v>
      </c>
      <c r="AK170" s="465">
        <v>0</v>
      </c>
      <c r="AL170" s="465">
        <v>0</v>
      </c>
      <c r="AM170" s="465">
        <v>0</v>
      </c>
      <c r="AN170" s="465">
        <v>0</v>
      </c>
      <c r="AO170" s="465">
        <v>0</v>
      </c>
      <c r="AP170" s="465">
        <v>0</v>
      </c>
      <c r="AQ170" s="465">
        <v>0</v>
      </c>
      <c r="AR170" s="465">
        <v>0</v>
      </c>
      <c r="AS170" s="465">
        <v>0</v>
      </c>
      <c r="AT170" s="465">
        <v>0</v>
      </c>
      <c r="AU170" s="465">
        <v>0</v>
      </c>
    </row>
    <row r="171" spans="1:47" ht="30" x14ac:dyDescent="0.25">
      <c r="A171" s="502"/>
      <c r="B171" s="441">
        <v>520</v>
      </c>
      <c r="C171" s="448" t="s">
        <v>182</v>
      </c>
      <c r="D171" s="445">
        <v>0</v>
      </c>
      <c r="E171" s="454">
        <v>0</v>
      </c>
      <c r="F171" s="454">
        <v>0</v>
      </c>
      <c r="G171" s="454">
        <v>0</v>
      </c>
      <c r="H171" s="454">
        <v>0</v>
      </c>
      <c r="I171" s="455">
        <v>0</v>
      </c>
      <c r="J171" s="465">
        <v>0</v>
      </c>
      <c r="K171" s="466">
        <v>0</v>
      </c>
      <c r="L171" s="466">
        <v>0</v>
      </c>
      <c r="M171" s="466">
        <v>0</v>
      </c>
      <c r="N171" s="466">
        <v>0</v>
      </c>
      <c r="O171" s="466">
        <v>0</v>
      </c>
      <c r="P171" s="466">
        <v>0</v>
      </c>
      <c r="Q171" s="466">
        <v>0</v>
      </c>
      <c r="R171" s="466">
        <v>0</v>
      </c>
      <c r="S171" s="466">
        <v>0</v>
      </c>
      <c r="T171" s="466">
        <v>0</v>
      </c>
      <c r="U171" s="466">
        <v>0</v>
      </c>
      <c r="V171" s="466">
        <v>0</v>
      </c>
      <c r="W171" s="466">
        <v>0</v>
      </c>
      <c r="X171" s="466">
        <v>0</v>
      </c>
      <c r="Y171" s="466">
        <v>0</v>
      </c>
      <c r="Z171" s="465">
        <v>0</v>
      </c>
      <c r="AA171" s="465">
        <v>0</v>
      </c>
      <c r="AB171" s="465">
        <v>0</v>
      </c>
      <c r="AC171" s="465">
        <v>0</v>
      </c>
      <c r="AD171" s="465">
        <v>0</v>
      </c>
      <c r="AE171" s="465">
        <v>0</v>
      </c>
      <c r="AF171" s="465">
        <v>0</v>
      </c>
      <c r="AG171" s="465">
        <v>0</v>
      </c>
      <c r="AH171" s="465">
        <v>0</v>
      </c>
      <c r="AI171" s="465">
        <v>0</v>
      </c>
      <c r="AJ171" s="465">
        <v>0</v>
      </c>
      <c r="AK171" s="465">
        <v>0</v>
      </c>
      <c r="AL171" s="465">
        <v>0</v>
      </c>
      <c r="AM171" s="465">
        <v>0</v>
      </c>
      <c r="AN171" s="465">
        <v>0</v>
      </c>
      <c r="AO171" s="465">
        <v>0</v>
      </c>
      <c r="AP171" s="465">
        <v>0</v>
      </c>
      <c r="AQ171" s="465">
        <v>0</v>
      </c>
      <c r="AR171" s="465">
        <v>0</v>
      </c>
      <c r="AS171" s="465">
        <v>0</v>
      </c>
      <c r="AT171" s="465">
        <v>0</v>
      </c>
      <c r="AU171" s="465">
        <v>0</v>
      </c>
    </row>
    <row r="172" spans="1:47" x14ac:dyDescent="0.25">
      <c r="A172" s="502"/>
      <c r="B172" s="441">
        <v>521</v>
      </c>
      <c r="C172" s="448" t="s">
        <v>183</v>
      </c>
      <c r="D172" s="445">
        <v>0</v>
      </c>
      <c r="E172" s="454">
        <v>0</v>
      </c>
      <c r="F172" s="454">
        <v>0</v>
      </c>
      <c r="G172" s="454">
        <v>0</v>
      </c>
      <c r="H172" s="454">
        <v>0</v>
      </c>
      <c r="I172" s="455">
        <v>0</v>
      </c>
      <c r="J172" s="465">
        <v>0</v>
      </c>
      <c r="K172" s="466">
        <v>0</v>
      </c>
      <c r="L172" s="466">
        <v>0</v>
      </c>
      <c r="M172" s="466">
        <v>0</v>
      </c>
      <c r="N172" s="466">
        <v>0</v>
      </c>
      <c r="O172" s="466">
        <v>0</v>
      </c>
      <c r="P172" s="466">
        <v>0</v>
      </c>
      <c r="Q172" s="466">
        <v>0</v>
      </c>
      <c r="R172" s="466">
        <v>0</v>
      </c>
      <c r="S172" s="466">
        <v>0</v>
      </c>
      <c r="T172" s="466">
        <v>0</v>
      </c>
      <c r="U172" s="466">
        <v>0</v>
      </c>
      <c r="V172" s="466">
        <v>0</v>
      </c>
      <c r="W172" s="466">
        <v>0</v>
      </c>
      <c r="X172" s="466">
        <v>0</v>
      </c>
      <c r="Y172" s="466">
        <v>0</v>
      </c>
      <c r="Z172" s="465">
        <v>0</v>
      </c>
      <c r="AA172" s="465">
        <v>0</v>
      </c>
      <c r="AB172" s="465">
        <v>0</v>
      </c>
      <c r="AC172" s="465">
        <v>0</v>
      </c>
      <c r="AD172" s="465">
        <v>0</v>
      </c>
      <c r="AE172" s="465">
        <v>0</v>
      </c>
      <c r="AF172" s="465">
        <v>0</v>
      </c>
      <c r="AG172" s="465">
        <v>0</v>
      </c>
      <c r="AH172" s="465">
        <v>0</v>
      </c>
      <c r="AI172" s="465">
        <v>0</v>
      </c>
      <c r="AJ172" s="465">
        <v>0</v>
      </c>
      <c r="AK172" s="465">
        <v>0</v>
      </c>
      <c r="AL172" s="465">
        <v>0</v>
      </c>
      <c r="AM172" s="465">
        <v>0</v>
      </c>
      <c r="AN172" s="465">
        <v>0</v>
      </c>
      <c r="AO172" s="465">
        <v>0</v>
      </c>
      <c r="AP172" s="465">
        <v>0</v>
      </c>
      <c r="AQ172" s="465">
        <v>0</v>
      </c>
      <c r="AR172" s="465">
        <v>0</v>
      </c>
      <c r="AS172" s="465">
        <v>0</v>
      </c>
      <c r="AT172" s="465">
        <v>0</v>
      </c>
      <c r="AU172" s="465">
        <v>0</v>
      </c>
    </row>
    <row r="173" spans="1:47" ht="30" x14ac:dyDescent="0.25">
      <c r="A173" s="502"/>
      <c r="B173" s="441">
        <v>522</v>
      </c>
      <c r="C173" s="448" t="s">
        <v>184</v>
      </c>
      <c r="D173" s="445">
        <v>0</v>
      </c>
      <c r="E173" s="454">
        <v>0</v>
      </c>
      <c r="F173" s="454">
        <v>0</v>
      </c>
      <c r="G173" s="454">
        <v>0</v>
      </c>
      <c r="H173" s="454">
        <v>0</v>
      </c>
      <c r="I173" s="455">
        <v>0</v>
      </c>
      <c r="J173" s="465">
        <v>0</v>
      </c>
      <c r="K173" s="466">
        <v>0</v>
      </c>
      <c r="L173" s="466">
        <v>0</v>
      </c>
      <c r="M173" s="466">
        <v>0</v>
      </c>
      <c r="N173" s="466">
        <v>0</v>
      </c>
      <c r="O173" s="466">
        <v>0</v>
      </c>
      <c r="P173" s="466">
        <v>0</v>
      </c>
      <c r="Q173" s="466">
        <v>0</v>
      </c>
      <c r="R173" s="466">
        <v>0</v>
      </c>
      <c r="S173" s="466">
        <v>0</v>
      </c>
      <c r="T173" s="466">
        <v>0</v>
      </c>
      <c r="U173" s="466">
        <v>0</v>
      </c>
      <c r="V173" s="466">
        <v>0</v>
      </c>
      <c r="W173" s="466">
        <v>0</v>
      </c>
      <c r="X173" s="466">
        <v>0</v>
      </c>
      <c r="Y173" s="466">
        <v>0</v>
      </c>
      <c r="Z173" s="465">
        <v>0</v>
      </c>
      <c r="AA173" s="465">
        <v>0</v>
      </c>
      <c r="AB173" s="465">
        <v>0</v>
      </c>
      <c r="AC173" s="465">
        <v>0</v>
      </c>
      <c r="AD173" s="465">
        <v>0</v>
      </c>
      <c r="AE173" s="465">
        <v>0</v>
      </c>
      <c r="AF173" s="465">
        <v>0</v>
      </c>
      <c r="AG173" s="465">
        <v>0</v>
      </c>
      <c r="AH173" s="465">
        <v>0</v>
      </c>
      <c r="AI173" s="465">
        <v>0</v>
      </c>
      <c r="AJ173" s="465">
        <v>0</v>
      </c>
      <c r="AK173" s="465">
        <v>0</v>
      </c>
      <c r="AL173" s="465">
        <v>0</v>
      </c>
      <c r="AM173" s="465">
        <v>0</v>
      </c>
      <c r="AN173" s="465">
        <v>0</v>
      </c>
      <c r="AO173" s="465">
        <v>0</v>
      </c>
      <c r="AP173" s="465">
        <v>0</v>
      </c>
      <c r="AQ173" s="465">
        <v>0</v>
      </c>
      <c r="AR173" s="465">
        <v>0</v>
      </c>
      <c r="AS173" s="465">
        <v>0</v>
      </c>
      <c r="AT173" s="465">
        <v>0</v>
      </c>
      <c r="AU173" s="465">
        <v>0</v>
      </c>
    </row>
    <row r="174" spans="1:47" x14ac:dyDescent="0.25">
      <c r="A174" s="502"/>
      <c r="B174" s="441">
        <v>523</v>
      </c>
      <c r="C174" s="448" t="s">
        <v>185</v>
      </c>
      <c r="D174" s="445">
        <v>0</v>
      </c>
      <c r="E174" s="454">
        <v>0</v>
      </c>
      <c r="F174" s="454">
        <v>0</v>
      </c>
      <c r="G174" s="454">
        <v>0</v>
      </c>
      <c r="H174" s="454">
        <v>0</v>
      </c>
      <c r="I174" s="455">
        <v>0</v>
      </c>
      <c r="J174" s="465">
        <v>0</v>
      </c>
      <c r="K174" s="466">
        <v>0</v>
      </c>
      <c r="L174" s="466">
        <v>0</v>
      </c>
      <c r="M174" s="466">
        <v>0</v>
      </c>
      <c r="N174" s="466">
        <v>0</v>
      </c>
      <c r="O174" s="466">
        <v>0</v>
      </c>
      <c r="P174" s="466">
        <v>0</v>
      </c>
      <c r="Q174" s="466">
        <v>0</v>
      </c>
      <c r="R174" s="466">
        <v>0</v>
      </c>
      <c r="S174" s="466">
        <v>0</v>
      </c>
      <c r="T174" s="466">
        <v>0</v>
      </c>
      <c r="U174" s="466">
        <v>0</v>
      </c>
      <c r="V174" s="466">
        <v>0</v>
      </c>
      <c r="W174" s="466">
        <v>0</v>
      </c>
      <c r="X174" s="466">
        <v>0</v>
      </c>
      <c r="Y174" s="466">
        <v>0</v>
      </c>
      <c r="Z174" s="465">
        <v>0</v>
      </c>
      <c r="AA174" s="465">
        <v>0</v>
      </c>
      <c r="AB174" s="465">
        <v>0</v>
      </c>
      <c r="AC174" s="465">
        <v>0</v>
      </c>
      <c r="AD174" s="465">
        <v>0</v>
      </c>
      <c r="AE174" s="465">
        <v>0</v>
      </c>
      <c r="AF174" s="465">
        <v>0</v>
      </c>
      <c r="AG174" s="465">
        <v>0</v>
      </c>
      <c r="AH174" s="465">
        <v>0</v>
      </c>
      <c r="AI174" s="465">
        <v>0</v>
      </c>
      <c r="AJ174" s="465">
        <v>0</v>
      </c>
      <c r="AK174" s="465">
        <v>0</v>
      </c>
      <c r="AL174" s="465">
        <v>0</v>
      </c>
      <c r="AM174" s="465">
        <v>0</v>
      </c>
      <c r="AN174" s="465">
        <v>0</v>
      </c>
      <c r="AO174" s="465">
        <v>0</v>
      </c>
      <c r="AP174" s="465">
        <v>0</v>
      </c>
      <c r="AQ174" s="465">
        <v>0</v>
      </c>
      <c r="AR174" s="465">
        <v>0</v>
      </c>
      <c r="AS174" s="465">
        <v>0</v>
      </c>
      <c r="AT174" s="465">
        <v>0</v>
      </c>
      <c r="AU174" s="465">
        <v>0</v>
      </c>
    </row>
    <row r="175" spans="1:47" ht="30" x14ac:dyDescent="0.25">
      <c r="A175" s="502"/>
      <c r="B175" s="441">
        <v>524</v>
      </c>
      <c r="C175" s="448" t="s">
        <v>186</v>
      </c>
      <c r="D175" s="445">
        <v>0</v>
      </c>
      <c r="E175" s="454">
        <v>0</v>
      </c>
      <c r="F175" s="454">
        <v>0</v>
      </c>
      <c r="G175" s="454">
        <v>0</v>
      </c>
      <c r="H175" s="454">
        <v>0</v>
      </c>
      <c r="I175" s="455">
        <v>0</v>
      </c>
      <c r="J175" s="465">
        <v>0</v>
      </c>
      <c r="K175" s="466">
        <v>0</v>
      </c>
      <c r="L175" s="466">
        <v>0</v>
      </c>
      <c r="M175" s="466">
        <v>0</v>
      </c>
      <c r="N175" s="466">
        <v>0</v>
      </c>
      <c r="O175" s="466">
        <v>0</v>
      </c>
      <c r="P175" s="466">
        <v>0</v>
      </c>
      <c r="Q175" s="466">
        <v>0</v>
      </c>
      <c r="R175" s="466">
        <v>0</v>
      </c>
      <c r="S175" s="466">
        <v>0</v>
      </c>
      <c r="T175" s="466">
        <v>0</v>
      </c>
      <c r="U175" s="466">
        <v>0</v>
      </c>
      <c r="V175" s="466">
        <v>0</v>
      </c>
      <c r="W175" s="466">
        <v>0</v>
      </c>
      <c r="X175" s="466">
        <v>0</v>
      </c>
      <c r="Y175" s="466">
        <v>0</v>
      </c>
      <c r="Z175" s="465">
        <v>0</v>
      </c>
      <c r="AA175" s="465">
        <v>0</v>
      </c>
      <c r="AB175" s="465">
        <v>0</v>
      </c>
      <c r="AC175" s="465">
        <v>0</v>
      </c>
      <c r="AD175" s="465">
        <v>0</v>
      </c>
      <c r="AE175" s="465">
        <v>0</v>
      </c>
      <c r="AF175" s="465">
        <v>0</v>
      </c>
      <c r="AG175" s="465">
        <v>0</v>
      </c>
      <c r="AH175" s="465">
        <v>0</v>
      </c>
      <c r="AI175" s="465">
        <v>0</v>
      </c>
      <c r="AJ175" s="465">
        <v>0</v>
      </c>
      <c r="AK175" s="465">
        <v>0</v>
      </c>
      <c r="AL175" s="465">
        <v>0</v>
      </c>
      <c r="AM175" s="465">
        <v>0</v>
      </c>
      <c r="AN175" s="465">
        <v>0</v>
      </c>
      <c r="AO175" s="465">
        <v>0</v>
      </c>
      <c r="AP175" s="465">
        <v>0</v>
      </c>
      <c r="AQ175" s="465">
        <v>0</v>
      </c>
      <c r="AR175" s="465">
        <v>0</v>
      </c>
      <c r="AS175" s="465">
        <v>0</v>
      </c>
      <c r="AT175" s="465">
        <v>0</v>
      </c>
      <c r="AU175" s="465">
        <v>0</v>
      </c>
    </row>
    <row r="176" spans="1:47" x14ac:dyDescent="0.25">
      <c r="A176" s="502"/>
      <c r="B176" s="441">
        <v>525</v>
      </c>
      <c r="C176" s="448" t="s">
        <v>187</v>
      </c>
      <c r="D176" s="445">
        <v>0</v>
      </c>
      <c r="E176" s="454">
        <v>0</v>
      </c>
      <c r="F176" s="454">
        <v>0</v>
      </c>
      <c r="G176" s="454">
        <v>0</v>
      </c>
      <c r="H176" s="454">
        <v>0</v>
      </c>
      <c r="I176" s="455">
        <v>0</v>
      </c>
      <c r="J176" s="465">
        <v>0</v>
      </c>
      <c r="K176" s="466">
        <v>0</v>
      </c>
      <c r="L176" s="466">
        <v>0</v>
      </c>
      <c r="M176" s="466">
        <v>0</v>
      </c>
      <c r="N176" s="466">
        <v>0</v>
      </c>
      <c r="O176" s="466">
        <v>0</v>
      </c>
      <c r="P176" s="466">
        <v>0</v>
      </c>
      <c r="Q176" s="466">
        <v>0</v>
      </c>
      <c r="R176" s="466">
        <v>0</v>
      </c>
      <c r="S176" s="466">
        <v>0</v>
      </c>
      <c r="T176" s="466">
        <v>0</v>
      </c>
      <c r="U176" s="466">
        <v>0</v>
      </c>
      <c r="V176" s="466">
        <v>0</v>
      </c>
      <c r="W176" s="466">
        <v>0</v>
      </c>
      <c r="X176" s="466">
        <v>0</v>
      </c>
      <c r="Y176" s="466">
        <v>0</v>
      </c>
      <c r="Z176" s="465">
        <v>0</v>
      </c>
      <c r="AA176" s="465">
        <v>0</v>
      </c>
      <c r="AB176" s="465">
        <v>0</v>
      </c>
      <c r="AC176" s="465">
        <v>0</v>
      </c>
      <c r="AD176" s="465">
        <v>0</v>
      </c>
      <c r="AE176" s="465">
        <v>0</v>
      </c>
      <c r="AF176" s="465">
        <v>0</v>
      </c>
      <c r="AG176" s="465">
        <v>0</v>
      </c>
      <c r="AH176" s="465">
        <v>0</v>
      </c>
      <c r="AI176" s="465">
        <v>0</v>
      </c>
      <c r="AJ176" s="465">
        <v>0</v>
      </c>
      <c r="AK176" s="465">
        <v>0</v>
      </c>
      <c r="AL176" s="465">
        <v>0</v>
      </c>
      <c r="AM176" s="465">
        <v>0</v>
      </c>
      <c r="AN176" s="465">
        <v>0</v>
      </c>
      <c r="AO176" s="465">
        <v>0</v>
      </c>
      <c r="AP176" s="465">
        <v>0</v>
      </c>
      <c r="AQ176" s="465">
        <v>0</v>
      </c>
      <c r="AR176" s="465">
        <v>0</v>
      </c>
      <c r="AS176" s="465">
        <v>0</v>
      </c>
      <c r="AT176" s="465">
        <v>0</v>
      </c>
      <c r="AU176" s="465">
        <v>0</v>
      </c>
    </row>
    <row r="177" spans="1:47" ht="30" x14ac:dyDescent="0.25">
      <c r="A177" s="502"/>
      <c r="B177" s="441">
        <v>526</v>
      </c>
      <c r="C177" s="448" t="s">
        <v>188</v>
      </c>
      <c r="D177" s="445">
        <v>0</v>
      </c>
      <c r="E177" s="454">
        <v>0</v>
      </c>
      <c r="F177" s="454">
        <v>0</v>
      </c>
      <c r="G177" s="454">
        <v>0</v>
      </c>
      <c r="H177" s="454">
        <v>0</v>
      </c>
      <c r="I177" s="455">
        <v>0</v>
      </c>
      <c r="J177" s="465">
        <v>0</v>
      </c>
      <c r="K177" s="466">
        <v>0</v>
      </c>
      <c r="L177" s="466">
        <v>0</v>
      </c>
      <c r="M177" s="466">
        <v>0</v>
      </c>
      <c r="N177" s="466">
        <v>0</v>
      </c>
      <c r="O177" s="466">
        <v>0</v>
      </c>
      <c r="P177" s="466">
        <v>0</v>
      </c>
      <c r="Q177" s="466">
        <v>0</v>
      </c>
      <c r="R177" s="466">
        <v>0</v>
      </c>
      <c r="S177" s="466">
        <v>0</v>
      </c>
      <c r="T177" s="466">
        <v>0</v>
      </c>
      <c r="U177" s="466">
        <v>0</v>
      </c>
      <c r="V177" s="466">
        <v>0</v>
      </c>
      <c r="W177" s="466">
        <v>0</v>
      </c>
      <c r="X177" s="466">
        <v>0</v>
      </c>
      <c r="Y177" s="466">
        <v>0</v>
      </c>
      <c r="Z177" s="465">
        <v>0</v>
      </c>
      <c r="AA177" s="465">
        <v>0</v>
      </c>
      <c r="AB177" s="465">
        <v>0</v>
      </c>
      <c r="AC177" s="465">
        <v>0</v>
      </c>
      <c r="AD177" s="465">
        <v>0</v>
      </c>
      <c r="AE177" s="465">
        <v>0</v>
      </c>
      <c r="AF177" s="465">
        <v>0</v>
      </c>
      <c r="AG177" s="465">
        <v>0</v>
      </c>
      <c r="AH177" s="465">
        <v>0</v>
      </c>
      <c r="AI177" s="465">
        <v>0</v>
      </c>
      <c r="AJ177" s="465">
        <v>0</v>
      </c>
      <c r="AK177" s="465">
        <v>0</v>
      </c>
      <c r="AL177" s="465">
        <v>0</v>
      </c>
      <c r="AM177" s="465">
        <v>0</v>
      </c>
      <c r="AN177" s="465">
        <v>0</v>
      </c>
      <c r="AO177" s="465">
        <v>0</v>
      </c>
      <c r="AP177" s="465">
        <v>0</v>
      </c>
      <c r="AQ177" s="465">
        <v>0</v>
      </c>
      <c r="AR177" s="465">
        <v>0</v>
      </c>
      <c r="AS177" s="465">
        <v>0</v>
      </c>
      <c r="AT177" s="465">
        <v>0</v>
      </c>
      <c r="AU177" s="465">
        <v>0</v>
      </c>
    </row>
    <row r="178" spans="1:47" ht="30" x14ac:dyDescent="0.25">
      <c r="A178" s="502"/>
      <c r="B178" s="441">
        <v>527</v>
      </c>
      <c r="C178" s="448" t="s">
        <v>189</v>
      </c>
      <c r="D178" s="445">
        <v>0</v>
      </c>
      <c r="E178" s="454">
        <v>0</v>
      </c>
      <c r="F178" s="454">
        <v>0</v>
      </c>
      <c r="G178" s="454">
        <v>0</v>
      </c>
      <c r="H178" s="454">
        <v>0</v>
      </c>
      <c r="I178" s="455">
        <v>0</v>
      </c>
      <c r="J178" s="465">
        <v>0</v>
      </c>
      <c r="K178" s="466">
        <v>0</v>
      </c>
      <c r="L178" s="466">
        <v>0</v>
      </c>
      <c r="M178" s="466">
        <v>0</v>
      </c>
      <c r="N178" s="466">
        <v>0</v>
      </c>
      <c r="O178" s="466">
        <v>0</v>
      </c>
      <c r="P178" s="466">
        <v>0</v>
      </c>
      <c r="Q178" s="466">
        <v>0</v>
      </c>
      <c r="R178" s="466">
        <v>0</v>
      </c>
      <c r="S178" s="466">
        <v>0</v>
      </c>
      <c r="T178" s="466">
        <v>0</v>
      </c>
      <c r="U178" s="466">
        <v>0</v>
      </c>
      <c r="V178" s="466">
        <v>0</v>
      </c>
      <c r="W178" s="466">
        <v>0</v>
      </c>
      <c r="X178" s="466">
        <v>0</v>
      </c>
      <c r="Y178" s="466">
        <v>0</v>
      </c>
      <c r="Z178" s="465">
        <v>0</v>
      </c>
      <c r="AA178" s="465">
        <v>0</v>
      </c>
      <c r="AB178" s="465">
        <v>0</v>
      </c>
      <c r="AC178" s="465">
        <v>0</v>
      </c>
      <c r="AD178" s="465">
        <v>0</v>
      </c>
      <c r="AE178" s="465">
        <v>0</v>
      </c>
      <c r="AF178" s="465">
        <v>0</v>
      </c>
      <c r="AG178" s="465">
        <v>0</v>
      </c>
      <c r="AH178" s="465">
        <v>0</v>
      </c>
      <c r="AI178" s="465">
        <v>0</v>
      </c>
      <c r="AJ178" s="465">
        <v>0</v>
      </c>
      <c r="AK178" s="465">
        <v>0</v>
      </c>
      <c r="AL178" s="465">
        <v>0</v>
      </c>
      <c r="AM178" s="465">
        <v>0</v>
      </c>
      <c r="AN178" s="465">
        <v>0</v>
      </c>
      <c r="AO178" s="465">
        <v>0</v>
      </c>
      <c r="AP178" s="465">
        <v>0</v>
      </c>
      <c r="AQ178" s="465">
        <v>0</v>
      </c>
      <c r="AR178" s="465">
        <v>0</v>
      </c>
      <c r="AS178" s="465">
        <v>0</v>
      </c>
      <c r="AT178" s="465">
        <v>0</v>
      </c>
      <c r="AU178" s="465">
        <v>0</v>
      </c>
    </row>
    <row r="179" spans="1:47" ht="30" x14ac:dyDescent="0.25">
      <c r="A179" s="502"/>
      <c r="B179" s="441">
        <v>528</v>
      </c>
      <c r="C179" s="448" t="s">
        <v>171</v>
      </c>
      <c r="D179" s="445">
        <v>0</v>
      </c>
      <c r="E179" s="454">
        <v>0</v>
      </c>
      <c r="F179" s="454">
        <v>0</v>
      </c>
      <c r="G179" s="454">
        <v>0</v>
      </c>
      <c r="H179" s="454">
        <v>0</v>
      </c>
      <c r="I179" s="455">
        <v>0</v>
      </c>
      <c r="J179" s="465">
        <v>0</v>
      </c>
      <c r="K179" s="466">
        <v>0</v>
      </c>
      <c r="L179" s="466">
        <v>0</v>
      </c>
      <c r="M179" s="466">
        <v>0</v>
      </c>
      <c r="N179" s="466">
        <v>0</v>
      </c>
      <c r="O179" s="466">
        <v>0</v>
      </c>
      <c r="P179" s="466">
        <v>0</v>
      </c>
      <c r="Q179" s="466">
        <v>0</v>
      </c>
      <c r="R179" s="466">
        <v>0</v>
      </c>
      <c r="S179" s="466">
        <v>0</v>
      </c>
      <c r="T179" s="466">
        <v>0</v>
      </c>
      <c r="U179" s="466">
        <v>0</v>
      </c>
      <c r="V179" s="466">
        <v>0</v>
      </c>
      <c r="W179" s="466">
        <v>0</v>
      </c>
      <c r="X179" s="466">
        <v>0</v>
      </c>
      <c r="Y179" s="466">
        <v>0</v>
      </c>
      <c r="Z179" s="465">
        <v>0</v>
      </c>
      <c r="AA179" s="465">
        <v>0</v>
      </c>
      <c r="AB179" s="465">
        <v>0</v>
      </c>
      <c r="AC179" s="465">
        <v>0</v>
      </c>
      <c r="AD179" s="465">
        <v>0</v>
      </c>
      <c r="AE179" s="465">
        <v>0</v>
      </c>
      <c r="AF179" s="465">
        <v>0</v>
      </c>
      <c r="AG179" s="465">
        <v>0</v>
      </c>
      <c r="AH179" s="465">
        <v>0</v>
      </c>
      <c r="AI179" s="465">
        <v>0</v>
      </c>
      <c r="AJ179" s="465">
        <v>0</v>
      </c>
      <c r="AK179" s="465">
        <v>0</v>
      </c>
      <c r="AL179" s="465">
        <v>0</v>
      </c>
      <c r="AM179" s="465">
        <v>0</v>
      </c>
      <c r="AN179" s="465">
        <v>0</v>
      </c>
      <c r="AO179" s="465">
        <v>0</v>
      </c>
      <c r="AP179" s="465">
        <v>0</v>
      </c>
      <c r="AQ179" s="465">
        <v>0</v>
      </c>
      <c r="AR179" s="465">
        <v>0</v>
      </c>
      <c r="AS179" s="465">
        <v>0</v>
      </c>
      <c r="AT179" s="465">
        <v>0</v>
      </c>
      <c r="AU179" s="465">
        <v>0</v>
      </c>
    </row>
    <row r="180" spans="1:47" ht="30" x14ac:dyDescent="0.25">
      <c r="A180" s="502"/>
      <c r="B180" s="441">
        <v>529</v>
      </c>
      <c r="C180" s="448" t="s">
        <v>172</v>
      </c>
      <c r="D180" s="445">
        <v>0</v>
      </c>
      <c r="E180" s="454">
        <v>0</v>
      </c>
      <c r="F180" s="454">
        <v>0</v>
      </c>
      <c r="G180" s="454">
        <v>0</v>
      </c>
      <c r="H180" s="454">
        <v>0</v>
      </c>
      <c r="I180" s="455">
        <v>0</v>
      </c>
      <c r="J180" s="465">
        <v>0</v>
      </c>
      <c r="K180" s="466">
        <v>0</v>
      </c>
      <c r="L180" s="466">
        <v>0</v>
      </c>
      <c r="M180" s="466">
        <v>0</v>
      </c>
      <c r="N180" s="466">
        <v>0</v>
      </c>
      <c r="O180" s="466">
        <v>0</v>
      </c>
      <c r="P180" s="466">
        <v>0</v>
      </c>
      <c r="Q180" s="466">
        <v>0</v>
      </c>
      <c r="R180" s="466">
        <v>0</v>
      </c>
      <c r="S180" s="466">
        <v>0</v>
      </c>
      <c r="T180" s="466">
        <v>0</v>
      </c>
      <c r="U180" s="466">
        <v>0</v>
      </c>
      <c r="V180" s="466">
        <v>0</v>
      </c>
      <c r="W180" s="466">
        <v>0</v>
      </c>
      <c r="X180" s="466">
        <v>0</v>
      </c>
      <c r="Y180" s="466">
        <v>0</v>
      </c>
      <c r="Z180" s="465">
        <v>0</v>
      </c>
      <c r="AA180" s="465">
        <v>0</v>
      </c>
      <c r="AB180" s="465">
        <v>0</v>
      </c>
      <c r="AC180" s="465">
        <v>0</v>
      </c>
      <c r="AD180" s="465">
        <v>0</v>
      </c>
      <c r="AE180" s="465">
        <v>0</v>
      </c>
      <c r="AF180" s="465">
        <v>0</v>
      </c>
      <c r="AG180" s="465">
        <v>0</v>
      </c>
      <c r="AH180" s="465">
        <v>0</v>
      </c>
      <c r="AI180" s="465">
        <v>0</v>
      </c>
      <c r="AJ180" s="465">
        <v>0</v>
      </c>
      <c r="AK180" s="465">
        <v>0</v>
      </c>
      <c r="AL180" s="465">
        <v>0</v>
      </c>
      <c r="AM180" s="465">
        <v>0</v>
      </c>
      <c r="AN180" s="465">
        <v>0</v>
      </c>
      <c r="AO180" s="465">
        <v>0</v>
      </c>
      <c r="AP180" s="465">
        <v>0</v>
      </c>
      <c r="AQ180" s="465">
        <v>0</v>
      </c>
      <c r="AR180" s="465">
        <v>0</v>
      </c>
      <c r="AS180" s="465">
        <v>0</v>
      </c>
      <c r="AT180" s="465">
        <v>0</v>
      </c>
      <c r="AU180" s="465">
        <v>0</v>
      </c>
    </row>
    <row r="181" spans="1:47" ht="30" x14ac:dyDescent="0.25">
      <c r="A181" s="502"/>
      <c r="B181" s="441">
        <v>530</v>
      </c>
      <c r="C181" s="448" t="s">
        <v>173</v>
      </c>
      <c r="D181" s="445">
        <v>0</v>
      </c>
      <c r="E181" s="454">
        <v>0</v>
      </c>
      <c r="F181" s="454">
        <v>0</v>
      </c>
      <c r="G181" s="454">
        <v>0</v>
      </c>
      <c r="H181" s="454">
        <v>0</v>
      </c>
      <c r="I181" s="455">
        <v>0</v>
      </c>
      <c r="J181" s="465">
        <v>0</v>
      </c>
      <c r="K181" s="466">
        <v>0</v>
      </c>
      <c r="L181" s="466">
        <v>0</v>
      </c>
      <c r="M181" s="466">
        <v>0</v>
      </c>
      <c r="N181" s="466">
        <v>0</v>
      </c>
      <c r="O181" s="466">
        <v>0</v>
      </c>
      <c r="P181" s="466">
        <v>0</v>
      </c>
      <c r="Q181" s="466">
        <v>0</v>
      </c>
      <c r="R181" s="466">
        <v>0</v>
      </c>
      <c r="S181" s="466">
        <v>0</v>
      </c>
      <c r="T181" s="466">
        <v>0</v>
      </c>
      <c r="U181" s="466">
        <v>0</v>
      </c>
      <c r="V181" s="466">
        <v>0</v>
      </c>
      <c r="W181" s="466">
        <v>0</v>
      </c>
      <c r="X181" s="466">
        <v>0</v>
      </c>
      <c r="Y181" s="466">
        <v>0</v>
      </c>
      <c r="Z181" s="465">
        <v>0</v>
      </c>
      <c r="AA181" s="465">
        <v>0</v>
      </c>
      <c r="AB181" s="465">
        <v>0</v>
      </c>
      <c r="AC181" s="465">
        <v>0</v>
      </c>
      <c r="AD181" s="465">
        <v>0</v>
      </c>
      <c r="AE181" s="465">
        <v>0</v>
      </c>
      <c r="AF181" s="465">
        <v>0</v>
      </c>
      <c r="AG181" s="465">
        <v>0</v>
      </c>
      <c r="AH181" s="465">
        <v>0</v>
      </c>
      <c r="AI181" s="465">
        <v>0</v>
      </c>
      <c r="AJ181" s="465">
        <v>0</v>
      </c>
      <c r="AK181" s="465">
        <v>0</v>
      </c>
      <c r="AL181" s="465">
        <v>0</v>
      </c>
      <c r="AM181" s="465">
        <v>0</v>
      </c>
      <c r="AN181" s="465">
        <v>0</v>
      </c>
      <c r="AO181" s="465">
        <v>0</v>
      </c>
      <c r="AP181" s="465">
        <v>0</v>
      </c>
      <c r="AQ181" s="465">
        <v>0</v>
      </c>
      <c r="AR181" s="465">
        <v>0</v>
      </c>
      <c r="AS181" s="465">
        <v>0</v>
      </c>
      <c r="AT181" s="465">
        <v>0</v>
      </c>
      <c r="AU181" s="465">
        <v>0</v>
      </c>
    </row>
    <row r="182" spans="1:47" ht="30" x14ac:dyDescent="0.25">
      <c r="A182" s="502"/>
      <c r="B182" s="441">
        <v>531</v>
      </c>
      <c r="C182" s="448" t="s">
        <v>174</v>
      </c>
      <c r="D182" s="445">
        <v>0</v>
      </c>
      <c r="E182" s="454">
        <v>0</v>
      </c>
      <c r="F182" s="454">
        <v>0</v>
      </c>
      <c r="G182" s="454">
        <v>0</v>
      </c>
      <c r="H182" s="454">
        <v>0</v>
      </c>
      <c r="I182" s="455">
        <v>0</v>
      </c>
      <c r="J182" s="465">
        <v>0</v>
      </c>
      <c r="K182" s="466">
        <v>0</v>
      </c>
      <c r="L182" s="466">
        <v>0</v>
      </c>
      <c r="M182" s="466">
        <v>0</v>
      </c>
      <c r="N182" s="466">
        <v>0</v>
      </c>
      <c r="O182" s="466">
        <v>0</v>
      </c>
      <c r="P182" s="466">
        <v>0</v>
      </c>
      <c r="Q182" s="466">
        <v>0</v>
      </c>
      <c r="R182" s="466">
        <v>0</v>
      </c>
      <c r="S182" s="466">
        <v>0</v>
      </c>
      <c r="T182" s="466">
        <v>0</v>
      </c>
      <c r="U182" s="466">
        <v>0</v>
      </c>
      <c r="V182" s="466">
        <v>0</v>
      </c>
      <c r="W182" s="466">
        <v>0</v>
      </c>
      <c r="X182" s="466">
        <v>0</v>
      </c>
      <c r="Y182" s="466">
        <v>0</v>
      </c>
      <c r="Z182" s="465">
        <v>0</v>
      </c>
      <c r="AA182" s="465">
        <v>0</v>
      </c>
      <c r="AB182" s="465">
        <v>0</v>
      </c>
      <c r="AC182" s="465">
        <v>0</v>
      </c>
      <c r="AD182" s="465">
        <v>0</v>
      </c>
      <c r="AE182" s="465">
        <v>0</v>
      </c>
      <c r="AF182" s="465">
        <v>0</v>
      </c>
      <c r="AG182" s="465">
        <v>0</v>
      </c>
      <c r="AH182" s="465">
        <v>0</v>
      </c>
      <c r="AI182" s="465">
        <v>0</v>
      </c>
      <c r="AJ182" s="465">
        <v>0</v>
      </c>
      <c r="AK182" s="465">
        <v>0</v>
      </c>
      <c r="AL182" s="465">
        <v>0</v>
      </c>
      <c r="AM182" s="465">
        <v>0</v>
      </c>
      <c r="AN182" s="465">
        <v>0</v>
      </c>
      <c r="AO182" s="465">
        <v>0</v>
      </c>
      <c r="AP182" s="465">
        <v>0</v>
      </c>
      <c r="AQ182" s="465">
        <v>0</v>
      </c>
      <c r="AR182" s="465">
        <v>0</v>
      </c>
      <c r="AS182" s="465">
        <v>0</v>
      </c>
      <c r="AT182" s="465">
        <v>0</v>
      </c>
      <c r="AU182" s="465">
        <v>0</v>
      </c>
    </row>
    <row r="183" spans="1:47" x14ac:dyDescent="0.25">
      <c r="A183" s="502">
        <v>532</v>
      </c>
      <c r="B183" s="441">
        <v>532</v>
      </c>
      <c r="C183" s="448" t="s">
        <v>400</v>
      </c>
      <c r="D183" s="445">
        <v>0</v>
      </c>
      <c r="E183" s="454">
        <v>0</v>
      </c>
      <c r="F183" s="454">
        <v>7425507</v>
      </c>
      <c r="G183" s="454">
        <v>0</v>
      </c>
      <c r="H183" s="454">
        <v>0</v>
      </c>
      <c r="I183" s="455">
        <v>347359</v>
      </c>
      <c r="J183" s="465">
        <v>2118662</v>
      </c>
      <c r="K183" s="466">
        <v>0</v>
      </c>
      <c r="L183" s="466">
        <v>0</v>
      </c>
      <c r="M183" s="466">
        <v>0</v>
      </c>
      <c r="N183" s="466">
        <v>0</v>
      </c>
      <c r="O183" s="466">
        <v>0</v>
      </c>
      <c r="P183" s="466">
        <v>0</v>
      </c>
      <c r="Q183" s="466">
        <v>0</v>
      </c>
      <c r="R183" s="466">
        <v>18479</v>
      </c>
      <c r="S183" s="466">
        <v>2082</v>
      </c>
      <c r="T183" s="466">
        <v>141048</v>
      </c>
      <c r="U183" s="466">
        <v>2120859</v>
      </c>
      <c r="V183" s="466">
        <v>0</v>
      </c>
      <c r="W183" s="466">
        <v>217757</v>
      </c>
      <c r="X183" s="466">
        <v>0</v>
      </c>
      <c r="Y183" s="466">
        <v>17288</v>
      </c>
      <c r="Z183" s="465">
        <v>374447</v>
      </c>
      <c r="AA183" s="465">
        <v>0</v>
      </c>
      <c r="AB183" s="465">
        <v>0</v>
      </c>
      <c r="AC183" s="465">
        <v>111125</v>
      </c>
      <c r="AD183" s="465">
        <v>64500</v>
      </c>
      <c r="AE183" s="465">
        <v>600749</v>
      </c>
      <c r="AF183" s="465">
        <v>59192343</v>
      </c>
      <c r="AG183" s="465">
        <v>0</v>
      </c>
      <c r="AH183" s="465">
        <v>11349</v>
      </c>
      <c r="AI183" s="465">
        <v>0</v>
      </c>
      <c r="AJ183" s="465">
        <v>6338415</v>
      </c>
      <c r="AK183" s="465">
        <v>838466</v>
      </c>
      <c r="AL183" s="465">
        <v>5823489</v>
      </c>
      <c r="AM183" s="465">
        <v>438140</v>
      </c>
      <c r="AN183" s="465">
        <v>57931</v>
      </c>
      <c r="AO183" s="465">
        <v>72597</v>
      </c>
      <c r="AP183" s="465">
        <v>5196</v>
      </c>
      <c r="AQ183" s="465">
        <v>39988</v>
      </c>
      <c r="AR183" s="465">
        <v>1735883</v>
      </c>
      <c r="AS183" s="465">
        <v>0</v>
      </c>
      <c r="AT183" s="465">
        <v>0</v>
      </c>
      <c r="AU183" s="465">
        <v>48006</v>
      </c>
    </row>
    <row r="184" spans="1:47" x14ac:dyDescent="0.25">
      <c r="A184" s="502">
        <v>533</v>
      </c>
      <c r="B184" s="441">
        <v>533</v>
      </c>
      <c r="C184" s="448" t="s">
        <v>401</v>
      </c>
      <c r="D184" s="445">
        <v>0</v>
      </c>
      <c r="E184" s="454">
        <v>0</v>
      </c>
      <c r="F184" s="454">
        <v>0</v>
      </c>
      <c r="G184" s="454">
        <v>0</v>
      </c>
      <c r="H184" s="454">
        <v>0</v>
      </c>
      <c r="I184" s="455">
        <v>0</v>
      </c>
      <c r="J184" s="465">
        <v>0</v>
      </c>
      <c r="K184" s="466">
        <v>0</v>
      </c>
      <c r="L184" s="466">
        <v>0</v>
      </c>
      <c r="M184" s="466">
        <v>0</v>
      </c>
      <c r="N184" s="466">
        <v>0</v>
      </c>
      <c r="O184" s="466">
        <v>0</v>
      </c>
      <c r="P184" s="466">
        <v>0</v>
      </c>
      <c r="Q184" s="466">
        <v>0</v>
      </c>
      <c r="R184" s="466">
        <v>0</v>
      </c>
      <c r="S184" s="466">
        <v>0</v>
      </c>
      <c r="T184" s="466">
        <v>0</v>
      </c>
      <c r="U184" s="466">
        <v>0</v>
      </c>
      <c r="V184" s="466">
        <v>0</v>
      </c>
      <c r="W184" s="466">
        <v>0</v>
      </c>
      <c r="X184" s="466">
        <v>0</v>
      </c>
      <c r="Y184" s="466">
        <v>0</v>
      </c>
      <c r="Z184" s="465">
        <v>0</v>
      </c>
      <c r="AA184" s="465">
        <v>0</v>
      </c>
      <c r="AB184" s="465">
        <v>0</v>
      </c>
      <c r="AC184" s="465">
        <v>0</v>
      </c>
      <c r="AD184" s="465">
        <v>0</v>
      </c>
      <c r="AE184" s="465">
        <v>0</v>
      </c>
      <c r="AF184" s="465">
        <v>0</v>
      </c>
      <c r="AG184" s="465">
        <v>0</v>
      </c>
      <c r="AH184" s="465">
        <v>0</v>
      </c>
      <c r="AI184" s="465">
        <v>0</v>
      </c>
      <c r="AJ184" s="465">
        <v>0</v>
      </c>
      <c r="AK184" s="465">
        <v>0</v>
      </c>
      <c r="AL184" s="465">
        <v>0</v>
      </c>
      <c r="AM184" s="465">
        <v>0</v>
      </c>
      <c r="AN184" s="465">
        <v>0</v>
      </c>
      <c r="AO184" s="465">
        <v>0</v>
      </c>
      <c r="AP184" s="465">
        <v>0</v>
      </c>
      <c r="AQ184" s="465">
        <v>0</v>
      </c>
      <c r="AR184" s="465">
        <v>0</v>
      </c>
      <c r="AS184" s="465">
        <v>0</v>
      </c>
      <c r="AT184" s="465">
        <v>0</v>
      </c>
      <c r="AU184" s="465">
        <v>0</v>
      </c>
    </row>
    <row r="185" spans="1:47" ht="45" x14ac:dyDescent="0.25">
      <c r="A185" s="502">
        <v>534</v>
      </c>
      <c r="B185" s="441">
        <v>534</v>
      </c>
      <c r="C185" s="448" t="s">
        <v>175</v>
      </c>
      <c r="D185" s="445">
        <v>0</v>
      </c>
      <c r="E185" s="454">
        <v>0</v>
      </c>
      <c r="F185" s="454">
        <v>0</v>
      </c>
      <c r="G185" s="454">
        <v>0</v>
      </c>
      <c r="H185" s="454">
        <v>0</v>
      </c>
      <c r="I185" s="455">
        <v>0</v>
      </c>
      <c r="J185" s="465">
        <v>0</v>
      </c>
      <c r="K185" s="466">
        <v>0</v>
      </c>
      <c r="L185" s="466">
        <v>0</v>
      </c>
      <c r="M185" s="466">
        <v>0</v>
      </c>
      <c r="N185" s="466">
        <v>0</v>
      </c>
      <c r="O185" s="466">
        <v>0</v>
      </c>
      <c r="P185" s="466">
        <v>0</v>
      </c>
      <c r="Q185" s="466">
        <v>0</v>
      </c>
      <c r="R185" s="466">
        <v>0</v>
      </c>
      <c r="S185" s="466">
        <v>0</v>
      </c>
      <c r="T185" s="466">
        <v>0</v>
      </c>
      <c r="U185" s="466">
        <v>0</v>
      </c>
      <c r="V185" s="466">
        <v>0</v>
      </c>
      <c r="W185" s="466">
        <v>0</v>
      </c>
      <c r="X185" s="466">
        <v>0</v>
      </c>
      <c r="Y185" s="466">
        <v>0</v>
      </c>
      <c r="Z185" s="465">
        <v>0</v>
      </c>
      <c r="AA185" s="465">
        <v>0</v>
      </c>
      <c r="AB185" s="465">
        <v>0</v>
      </c>
      <c r="AC185" s="465">
        <v>0</v>
      </c>
      <c r="AD185" s="465">
        <v>0</v>
      </c>
      <c r="AE185" s="465">
        <v>0</v>
      </c>
      <c r="AF185" s="465">
        <v>0</v>
      </c>
      <c r="AG185" s="465">
        <v>0</v>
      </c>
      <c r="AH185" s="465">
        <v>0</v>
      </c>
      <c r="AI185" s="465">
        <v>0</v>
      </c>
      <c r="AJ185" s="465">
        <v>0</v>
      </c>
      <c r="AK185" s="465">
        <v>0</v>
      </c>
      <c r="AL185" s="465">
        <v>0</v>
      </c>
      <c r="AM185" s="465">
        <v>0</v>
      </c>
      <c r="AN185" s="465">
        <v>0</v>
      </c>
      <c r="AO185" s="465">
        <v>0</v>
      </c>
      <c r="AP185" s="465">
        <v>0</v>
      </c>
      <c r="AQ185" s="465">
        <v>0</v>
      </c>
      <c r="AR185" s="465">
        <v>0</v>
      </c>
      <c r="AS185" s="465">
        <v>0</v>
      </c>
      <c r="AT185" s="465">
        <v>0</v>
      </c>
      <c r="AU185" s="465">
        <v>0</v>
      </c>
    </row>
    <row r="186" spans="1:47" ht="30" x14ac:dyDescent="0.25">
      <c r="A186" s="502">
        <v>535</v>
      </c>
      <c r="B186" s="441">
        <v>535</v>
      </c>
      <c r="C186" s="448" t="s">
        <v>159</v>
      </c>
      <c r="D186" s="445">
        <v>0</v>
      </c>
      <c r="E186" s="454">
        <v>0</v>
      </c>
      <c r="F186" s="454">
        <v>0</v>
      </c>
      <c r="G186" s="454">
        <v>0</v>
      </c>
      <c r="H186" s="454">
        <v>0</v>
      </c>
      <c r="I186" s="455">
        <v>0</v>
      </c>
      <c r="J186" s="465">
        <v>0</v>
      </c>
      <c r="K186" s="466">
        <v>0</v>
      </c>
      <c r="L186" s="466">
        <v>0</v>
      </c>
      <c r="M186" s="466">
        <v>0</v>
      </c>
      <c r="N186" s="466">
        <v>0</v>
      </c>
      <c r="O186" s="466">
        <v>0</v>
      </c>
      <c r="P186" s="466">
        <v>0</v>
      </c>
      <c r="Q186" s="466">
        <v>0</v>
      </c>
      <c r="R186" s="466">
        <v>0</v>
      </c>
      <c r="S186" s="466">
        <v>0</v>
      </c>
      <c r="T186" s="466">
        <v>0</v>
      </c>
      <c r="U186" s="466">
        <v>0</v>
      </c>
      <c r="V186" s="466">
        <v>0</v>
      </c>
      <c r="W186" s="466">
        <v>0</v>
      </c>
      <c r="X186" s="466">
        <v>0</v>
      </c>
      <c r="Y186" s="466">
        <v>0</v>
      </c>
      <c r="Z186" s="465">
        <v>0</v>
      </c>
      <c r="AA186" s="465">
        <v>0</v>
      </c>
      <c r="AB186" s="465">
        <v>0</v>
      </c>
      <c r="AC186" s="465">
        <v>0</v>
      </c>
      <c r="AD186" s="465">
        <v>0</v>
      </c>
      <c r="AE186" s="465">
        <v>0</v>
      </c>
      <c r="AF186" s="465">
        <v>0</v>
      </c>
      <c r="AG186" s="465">
        <v>0</v>
      </c>
      <c r="AH186" s="465">
        <v>0</v>
      </c>
      <c r="AI186" s="465">
        <v>0</v>
      </c>
      <c r="AJ186" s="465">
        <v>0</v>
      </c>
      <c r="AK186" s="465">
        <v>0</v>
      </c>
      <c r="AL186" s="465">
        <v>0</v>
      </c>
      <c r="AM186" s="465">
        <v>0</v>
      </c>
      <c r="AN186" s="465">
        <v>0</v>
      </c>
      <c r="AO186" s="465">
        <v>0</v>
      </c>
      <c r="AP186" s="465">
        <v>0</v>
      </c>
      <c r="AQ186" s="465">
        <v>0</v>
      </c>
      <c r="AR186" s="465">
        <v>0</v>
      </c>
      <c r="AS186" s="465">
        <v>0</v>
      </c>
      <c r="AT186" s="465">
        <v>0</v>
      </c>
      <c r="AU186" s="465">
        <v>0</v>
      </c>
    </row>
    <row r="187" spans="1:47" ht="30" x14ac:dyDescent="0.25">
      <c r="A187" s="502">
        <v>536</v>
      </c>
      <c r="B187" s="441">
        <v>536</v>
      </c>
      <c r="C187" s="448" t="s">
        <v>142</v>
      </c>
      <c r="D187" s="445">
        <v>0</v>
      </c>
      <c r="E187" s="454">
        <v>0</v>
      </c>
      <c r="F187" s="454">
        <v>0</v>
      </c>
      <c r="G187" s="454">
        <v>0</v>
      </c>
      <c r="H187" s="454">
        <v>0</v>
      </c>
      <c r="I187" s="455">
        <v>4000</v>
      </c>
      <c r="J187" s="465">
        <v>0</v>
      </c>
      <c r="K187" s="466">
        <v>0</v>
      </c>
      <c r="L187" s="466">
        <v>0</v>
      </c>
      <c r="M187" s="466">
        <v>0</v>
      </c>
      <c r="N187" s="466">
        <v>0</v>
      </c>
      <c r="O187" s="466">
        <v>0</v>
      </c>
      <c r="P187" s="466">
        <v>0</v>
      </c>
      <c r="Q187" s="466">
        <v>0</v>
      </c>
      <c r="R187" s="466">
        <v>0</v>
      </c>
      <c r="S187" s="466">
        <v>16595</v>
      </c>
      <c r="T187" s="466">
        <v>0</v>
      </c>
      <c r="U187" s="466">
        <v>0</v>
      </c>
      <c r="V187" s="466">
        <v>0</v>
      </c>
      <c r="W187" s="466">
        <v>10000</v>
      </c>
      <c r="X187" s="466">
        <v>0</v>
      </c>
      <c r="Y187" s="466">
        <v>0</v>
      </c>
      <c r="Z187" s="465">
        <v>0</v>
      </c>
      <c r="AA187" s="465">
        <v>0</v>
      </c>
      <c r="AB187" s="465">
        <v>0</v>
      </c>
      <c r="AC187" s="465">
        <v>0</v>
      </c>
      <c r="AD187" s="465">
        <v>0</v>
      </c>
      <c r="AE187" s="465">
        <v>0</v>
      </c>
      <c r="AF187" s="465">
        <v>0</v>
      </c>
      <c r="AG187" s="465">
        <v>0</v>
      </c>
      <c r="AH187" s="465">
        <v>0</v>
      </c>
      <c r="AI187" s="465">
        <v>0</v>
      </c>
      <c r="AJ187" s="465">
        <v>467696</v>
      </c>
      <c r="AK187" s="465">
        <v>1520490</v>
      </c>
      <c r="AL187" s="465">
        <v>0</v>
      </c>
      <c r="AM187" s="465">
        <v>0</v>
      </c>
      <c r="AN187" s="465">
        <v>27085</v>
      </c>
      <c r="AO187" s="465">
        <v>100000</v>
      </c>
      <c r="AP187" s="465">
        <v>0</v>
      </c>
      <c r="AQ187" s="465">
        <v>0</v>
      </c>
      <c r="AR187" s="465">
        <v>0</v>
      </c>
      <c r="AS187" s="465">
        <v>0</v>
      </c>
      <c r="AT187" s="465">
        <v>0</v>
      </c>
      <c r="AU187" s="465">
        <v>18887</v>
      </c>
    </row>
    <row r="188" spans="1:47" x14ac:dyDescent="0.25">
      <c r="A188" s="502"/>
      <c r="B188" s="474">
        <v>537</v>
      </c>
      <c r="C188" s="486" t="s">
        <v>402</v>
      </c>
      <c r="D188" s="479">
        <v>0</v>
      </c>
      <c r="E188" s="489">
        <v>0</v>
      </c>
      <c r="F188" s="489">
        <v>0</v>
      </c>
      <c r="G188" s="489">
        <v>0</v>
      </c>
      <c r="H188" s="489">
        <v>0</v>
      </c>
      <c r="I188" s="481">
        <v>0</v>
      </c>
      <c r="J188" s="483">
        <v>0</v>
      </c>
      <c r="K188" s="496">
        <v>0</v>
      </c>
      <c r="L188" s="496">
        <v>0</v>
      </c>
      <c r="M188" s="496">
        <v>0</v>
      </c>
      <c r="N188" s="496">
        <v>0</v>
      </c>
      <c r="O188" s="496">
        <v>0</v>
      </c>
      <c r="P188" s="496">
        <v>0</v>
      </c>
      <c r="Q188" s="496">
        <v>0</v>
      </c>
      <c r="R188" s="496">
        <v>0</v>
      </c>
      <c r="S188" s="496">
        <v>0</v>
      </c>
      <c r="T188" s="496">
        <v>0</v>
      </c>
      <c r="U188" s="496">
        <v>0</v>
      </c>
      <c r="V188" s="496">
        <v>0</v>
      </c>
      <c r="W188" s="496">
        <v>0</v>
      </c>
      <c r="X188" s="496">
        <v>0</v>
      </c>
      <c r="Y188" s="496">
        <v>0</v>
      </c>
      <c r="Z188" s="483">
        <v>0</v>
      </c>
      <c r="AA188" s="483">
        <v>0</v>
      </c>
      <c r="AB188" s="483">
        <v>0</v>
      </c>
      <c r="AC188" s="483">
        <v>0</v>
      </c>
      <c r="AD188" s="483">
        <v>0</v>
      </c>
      <c r="AE188" s="483">
        <v>0</v>
      </c>
      <c r="AF188" s="483">
        <v>0</v>
      </c>
      <c r="AG188" s="483">
        <v>0</v>
      </c>
      <c r="AH188" s="483">
        <v>0</v>
      </c>
      <c r="AI188" s="483">
        <v>0</v>
      </c>
      <c r="AJ188" s="483">
        <v>0</v>
      </c>
      <c r="AK188" s="483">
        <v>0</v>
      </c>
      <c r="AL188" s="483">
        <v>0</v>
      </c>
      <c r="AM188" s="483">
        <v>0</v>
      </c>
      <c r="AN188" s="483">
        <v>0</v>
      </c>
      <c r="AO188" s="483">
        <v>0</v>
      </c>
      <c r="AP188" s="483">
        <v>0</v>
      </c>
      <c r="AQ188" s="483">
        <v>0</v>
      </c>
      <c r="AR188" s="483">
        <v>0</v>
      </c>
      <c r="AS188" s="483">
        <v>0</v>
      </c>
      <c r="AT188" s="483">
        <v>0</v>
      </c>
      <c r="AU188" s="483">
        <v>0</v>
      </c>
    </row>
    <row r="189" spans="1:47" x14ac:dyDescent="0.25">
      <c r="A189" s="502"/>
      <c r="B189" s="474">
        <v>538</v>
      </c>
      <c r="C189" s="486" t="s">
        <v>403</v>
      </c>
      <c r="D189" s="479">
        <v>0</v>
      </c>
      <c r="E189" s="489">
        <v>0</v>
      </c>
      <c r="F189" s="489">
        <v>0</v>
      </c>
      <c r="G189" s="489">
        <v>0</v>
      </c>
      <c r="H189" s="489">
        <v>0</v>
      </c>
      <c r="I189" s="481">
        <v>0</v>
      </c>
      <c r="J189" s="483">
        <v>0</v>
      </c>
      <c r="K189" s="496">
        <v>0</v>
      </c>
      <c r="L189" s="496">
        <v>0</v>
      </c>
      <c r="M189" s="496">
        <v>0</v>
      </c>
      <c r="N189" s="496">
        <v>0</v>
      </c>
      <c r="O189" s="496">
        <v>0</v>
      </c>
      <c r="P189" s="496">
        <v>0</v>
      </c>
      <c r="Q189" s="496">
        <v>0</v>
      </c>
      <c r="R189" s="496">
        <v>0</v>
      </c>
      <c r="S189" s="496">
        <v>0</v>
      </c>
      <c r="T189" s="496">
        <v>0</v>
      </c>
      <c r="U189" s="496">
        <v>0</v>
      </c>
      <c r="V189" s="496">
        <v>0</v>
      </c>
      <c r="W189" s="496">
        <v>0</v>
      </c>
      <c r="X189" s="496">
        <v>0</v>
      </c>
      <c r="Y189" s="496">
        <v>0</v>
      </c>
      <c r="Z189" s="483">
        <v>0</v>
      </c>
      <c r="AA189" s="483">
        <v>0</v>
      </c>
      <c r="AB189" s="483">
        <v>0</v>
      </c>
      <c r="AC189" s="483">
        <v>0</v>
      </c>
      <c r="AD189" s="483">
        <v>0</v>
      </c>
      <c r="AE189" s="483">
        <v>0</v>
      </c>
      <c r="AF189" s="483">
        <v>0</v>
      </c>
      <c r="AG189" s="483">
        <v>0</v>
      </c>
      <c r="AH189" s="483">
        <v>0</v>
      </c>
      <c r="AI189" s="483">
        <v>0</v>
      </c>
      <c r="AJ189" s="483">
        <v>0</v>
      </c>
      <c r="AK189" s="483">
        <v>0</v>
      </c>
      <c r="AL189" s="483">
        <v>0</v>
      </c>
      <c r="AM189" s="483">
        <v>0</v>
      </c>
      <c r="AN189" s="483">
        <v>0</v>
      </c>
      <c r="AO189" s="483">
        <v>0</v>
      </c>
      <c r="AP189" s="483">
        <v>0</v>
      </c>
      <c r="AQ189" s="483">
        <v>0</v>
      </c>
      <c r="AR189" s="483">
        <v>0</v>
      </c>
      <c r="AS189" s="483">
        <v>0</v>
      </c>
      <c r="AT189" s="483">
        <v>0</v>
      </c>
      <c r="AU189" s="483">
        <v>0</v>
      </c>
    </row>
    <row r="190" spans="1:47" s="438" customFormat="1" x14ac:dyDescent="0.25">
      <c r="A190" s="502"/>
      <c r="B190" s="467">
        <v>539</v>
      </c>
      <c r="C190" s="468" t="s">
        <v>161</v>
      </c>
      <c r="D190" s="445">
        <v>0</v>
      </c>
      <c r="E190" s="454">
        <v>0</v>
      </c>
      <c r="F190" s="454">
        <v>0</v>
      </c>
      <c r="G190" s="454">
        <v>0</v>
      </c>
      <c r="H190" s="454">
        <v>0</v>
      </c>
      <c r="I190" s="455">
        <v>0</v>
      </c>
      <c r="J190" s="465">
        <v>0</v>
      </c>
      <c r="K190" s="466">
        <v>0</v>
      </c>
      <c r="L190" s="466">
        <v>0</v>
      </c>
      <c r="M190" s="466">
        <v>0</v>
      </c>
      <c r="N190" s="466">
        <v>0</v>
      </c>
      <c r="O190" s="466">
        <v>0</v>
      </c>
      <c r="P190" s="466">
        <v>0</v>
      </c>
      <c r="Q190" s="466">
        <v>0</v>
      </c>
      <c r="R190" s="466">
        <v>0</v>
      </c>
      <c r="S190" s="466">
        <v>0</v>
      </c>
      <c r="T190" s="466">
        <v>0</v>
      </c>
      <c r="U190" s="466">
        <v>0</v>
      </c>
      <c r="V190" s="466">
        <v>0</v>
      </c>
      <c r="W190" s="466">
        <v>0</v>
      </c>
      <c r="X190" s="466">
        <v>0</v>
      </c>
      <c r="Y190" s="466">
        <v>0</v>
      </c>
      <c r="Z190" s="465">
        <v>0</v>
      </c>
      <c r="AA190" s="465">
        <v>0</v>
      </c>
      <c r="AB190" s="465">
        <v>0</v>
      </c>
      <c r="AC190" s="465">
        <v>0</v>
      </c>
      <c r="AD190" s="465">
        <v>0</v>
      </c>
      <c r="AE190" s="465">
        <v>0</v>
      </c>
      <c r="AF190" s="465">
        <v>0</v>
      </c>
      <c r="AG190" s="465">
        <v>0</v>
      </c>
      <c r="AH190" s="465">
        <v>0</v>
      </c>
      <c r="AI190" s="465">
        <v>0</v>
      </c>
      <c r="AJ190" s="465">
        <v>0</v>
      </c>
      <c r="AK190" s="465">
        <v>0</v>
      </c>
      <c r="AL190" s="465">
        <v>0</v>
      </c>
      <c r="AM190" s="465">
        <v>0</v>
      </c>
      <c r="AN190" s="465">
        <v>0</v>
      </c>
      <c r="AO190" s="465">
        <v>0</v>
      </c>
      <c r="AP190" s="465">
        <v>0</v>
      </c>
      <c r="AQ190" s="465">
        <v>0</v>
      </c>
      <c r="AR190" s="465">
        <v>0</v>
      </c>
      <c r="AS190" s="465">
        <v>0</v>
      </c>
      <c r="AT190" s="465">
        <v>0</v>
      </c>
      <c r="AU190" s="465">
        <v>0</v>
      </c>
    </row>
    <row r="191" spans="1:47" x14ac:dyDescent="0.25">
      <c r="A191" s="502">
        <v>540</v>
      </c>
      <c r="B191" s="467">
        <v>540</v>
      </c>
      <c r="C191" s="468" t="s">
        <v>170</v>
      </c>
      <c r="D191" s="445">
        <v>0</v>
      </c>
      <c r="E191" s="454">
        <v>0</v>
      </c>
      <c r="F191" s="454">
        <v>0</v>
      </c>
      <c r="G191" s="454">
        <v>0</v>
      </c>
      <c r="H191" s="454">
        <v>0</v>
      </c>
      <c r="I191" s="455">
        <v>305</v>
      </c>
      <c r="J191" s="465">
        <v>0</v>
      </c>
      <c r="K191" s="466">
        <v>0</v>
      </c>
      <c r="L191" s="466">
        <v>0</v>
      </c>
      <c r="M191" s="466">
        <v>0</v>
      </c>
      <c r="N191" s="466">
        <v>0</v>
      </c>
      <c r="O191" s="466">
        <v>0</v>
      </c>
      <c r="P191" s="466">
        <v>0</v>
      </c>
      <c r="Q191" s="466">
        <v>0</v>
      </c>
      <c r="R191" s="466">
        <v>0</v>
      </c>
      <c r="S191" s="466">
        <v>0</v>
      </c>
      <c r="T191" s="466">
        <v>0</v>
      </c>
      <c r="U191" s="466">
        <v>0</v>
      </c>
      <c r="V191" s="466">
        <v>0</v>
      </c>
      <c r="W191" s="466">
        <v>36646</v>
      </c>
      <c r="X191" s="466">
        <v>0</v>
      </c>
      <c r="Y191" s="466">
        <v>0</v>
      </c>
      <c r="Z191" s="465">
        <v>0</v>
      </c>
      <c r="AA191" s="465">
        <v>0</v>
      </c>
      <c r="AB191" s="465">
        <v>0</v>
      </c>
      <c r="AC191" s="465">
        <v>0</v>
      </c>
      <c r="AD191" s="465">
        <v>0</v>
      </c>
      <c r="AE191" s="465">
        <v>0</v>
      </c>
      <c r="AF191" s="465">
        <v>0</v>
      </c>
      <c r="AG191" s="465">
        <v>0</v>
      </c>
      <c r="AH191" s="465">
        <v>0</v>
      </c>
      <c r="AI191" s="465">
        <v>0</v>
      </c>
      <c r="AJ191" s="465">
        <v>0</v>
      </c>
      <c r="AK191" s="465">
        <v>2068036</v>
      </c>
      <c r="AL191" s="465">
        <v>0</v>
      </c>
      <c r="AM191" s="465">
        <v>0</v>
      </c>
      <c r="AN191" s="465">
        <v>1500</v>
      </c>
      <c r="AO191" s="465">
        <v>0</v>
      </c>
      <c r="AP191" s="465">
        <v>0</v>
      </c>
      <c r="AQ191" s="465">
        <v>0</v>
      </c>
      <c r="AR191" s="465">
        <v>0</v>
      </c>
      <c r="AS191" s="465">
        <v>0</v>
      </c>
      <c r="AT191" s="465">
        <v>0</v>
      </c>
      <c r="AU191" s="465">
        <v>0</v>
      </c>
    </row>
    <row r="192" spans="1:47" x14ac:dyDescent="0.25">
      <c r="A192" s="502"/>
      <c r="B192" s="467">
        <v>541</v>
      </c>
      <c r="C192" s="468" t="s">
        <v>404</v>
      </c>
      <c r="D192" s="445">
        <v>0</v>
      </c>
      <c r="E192" s="454">
        <v>0</v>
      </c>
      <c r="F192" s="454">
        <v>0</v>
      </c>
      <c r="G192" s="454">
        <v>0</v>
      </c>
      <c r="H192" s="454">
        <v>0</v>
      </c>
      <c r="I192" s="455">
        <v>0</v>
      </c>
      <c r="J192" s="465">
        <v>0</v>
      </c>
      <c r="K192" s="466">
        <v>0</v>
      </c>
      <c r="L192" s="466">
        <v>0</v>
      </c>
      <c r="M192" s="466">
        <v>0</v>
      </c>
      <c r="N192" s="466">
        <v>0</v>
      </c>
      <c r="O192" s="466">
        <v>0</v>
      </c>
      <c r="P192" s="466">
        <v>0</v>
      </c>
      <c r="Q192" s="466">
        <v>0</v>
      </c>
      <c r="R192" s="466">
        <v>0</v>
      </c>
      <c r="S192" s="466">
        <v>0</v>
      </c>
      <c r="T192" s="466">
        <v>0</v>
      </c>
      <c r="U192" s="466">
        <v>0</v>
      </c>
      <c r="V192" s="466">
        <v>0</v>
      </c>
      <c r="W192" s="466">
        <v>0</v>
      </c>
      <c r="X192" s="466">
        <v>0</v>
      </c>
      <c r="Y192" s="466">
        <v>0</v>
      </c>
      <c r="Z192" s="465">
        <v>0</v>
      </c>
      <c r="AA192" s="465">
        <v>0</v>
      </c>
      <c r="AB192" s="465">
        <v>0</v>
      </c>
      <c r="AC192" s="465">
        <v>0</v>
      </c>
      <c r="AD192" s="465">
        <v>0</v>
      </c>
      <c r="AE192" s="465">
        <v>0</v>
      </c>
      <c r="AF192" s="465">
        <v>0</v>
      </c>
      <c r="AG192" s="465">
        <v>0</v>
      </c>
      <c r="AH192" s="465">
        <v>0</v>
      </c>
      <c r="AI192" s="465">
        <v>0</v>
      </c>
      <c r="AJ192" s="465">
        <v>0</v>
      </c>
      <c r="AK192" s="465">
        <v>0</v>
      </c>
      <c r="AL192" s="465">
        <v>0</v>
      </c>
      <c r="AM192" s="465">
        <v>0</v>
      </c>
      <c r="AN192" s="465">
        <v>0</v>
      </c>
      <c r="AO192" s="465">
        <v>0</v>
      </c>
      <c r="AP192" s="465">
        <v>0</v>
      </c>
      <c r="AQ192" s="465">
        <v>0</v>
      </c>
      <c r="AR192" s="465">
        <v>0</v>
      </c>
      <c r="AS192" s="465">
        <v>0</v>
      </c>
      <c r="AT192" s="465">
        <v>0</v>
      </c>
      <c r="AU192" s="465">
        <v>0</v>
      </c>
    </row>
    <row r="193" spans="1:47" x14ac:dyDescent="0.25">
      <c r="A193" s="502"/>
      <c r="B193" s="467">
        <v>542</v>
      </c>
      <c r="C193" s="468" t="s">
        <v>405</v>
      </c>
      <c r="D193" s="445">
        <v>0</v>
      </c>
      <c r="E193" s="454">
        <v>0</v>
      </c>
      <c r="F193" s="454">
        <v>0</v>
      </c>
      <c r="G193" s="454">
        <v>0</v>
      </c>
      <c r="H193" s="454">
        <v>0</v>
      </c>
      <c r="I193" s="455">
        <v>0</v>
      </c>
      <c r="J193" s="465">
        <v>0</v>
      </c>
      <c r="K193" s="466">
        <v>0</v>
      </c>
      <c r="L193" s="466">
        <v>0</v>
      </c>
      <c r="M193" s="466">
        <v>0</v>
      </c>
      <c r="N193" s="466">
        <v>0</v>
      </c>
      <c r="O193" s="466">
        <v>0</v>
      </c>
      <c r="P193" s="466">
        <v>0</v>
      </c>
      <c r="Q193" s="466">
        <v>0</v>
      </c>
      <c r="R193" s="466">
        <v>0</v>
      </c>
      <c r="S193" s="466">
        <v>0</v>
      </c>
      <c r="T193" s="466">
        <v>0</v>
      </c>
      <c r="U193" s="466">
        <v>0</v>
      </c>
      <c r="V193" s="466">
        <v>0</v>
      </c>
      <c r="W193" s="466">
        <v>0</v>
      </c>
      <c r="X193" s="466">
        <v>0</v>
      </c>
      <c r="Y193" s="466">
        <v>0</v>
      </c>
      <c r="Z193" s="465">
        <v>0</v>
      </c>
      <c r="AA193" s="465">
        <v>0</v>
      </c>
      <c r="AB193" s="465">
        <v>0</v>
      </c>
      <c r="AC193" s="465">
        <v>0</v>
      </c>
      <c r="AD193" s="465">
        <v>0</v>
      </c>
      <c r="AE193" s="465">
        <v>0</v>
      </c>
      <c r="AF193" s="465">
        <v>0</v>
      </c>
      <c r="AG193" s="465">
        <v>0</v>
      </c>
      <c r="AH193" s="465">
        <v>0</v>
      </c>
      <c r="AI193" s="465">
        <v>0</v>
      </c>
      <c r="AJ193" s="465">
        <v>0</v>
      </c>
      <c r="AK193" s="465">
        <v>0</v>
      </c>
      <c r="AL193" s="465">
        <v>0</v>
      </c>
      <c r="AM193" s="465">
        <v>0</v>
      </c>
      <c r="AN193" s="465">
        <v>0</v>
      </c>
      <c r="AO193" s="465">
        <v>0</v>
      </c>
      <c r="AP193" s="465">
        <v>0</v>
      </c>
      <c r="AQ193" s="465">
        <v>0</v>
      </c>
      <c r="AR193" s="465">
        <v>0</v>
      </c>
      <c r="AS193" s="465">
        <v>0</v>
      </c>
      <c r="AT193" s="465">
        <v>0</v>
      </c>
      <c r="AU193" s="465">
        <v>0</v>
      </c>
    </row>
    <row r="194" spans="1:47" x14ac:dyDescent="0.25">
      <c r="A194" s="502"/>
      <c r="B194" s="467">
        <v>543</v>
      </c>
      <c r="C194" s="468" t="s">
        <v>406</v>
      </c>
      <c r="D194" s="445">
        <v>0</v>
      </c>
      <c r="E194" s="454">
        <v>0</v>
      </c>
      <c r="F194" s="454">
        <v>0</v>
      </c>
      <c r="G194" s="454">
        <v>0</v>
      </c>
      <c r="H194" s="454">
        <v>0</v>
      </c>
      <c r="I194" s="455">
        <v>0</v>
      </c>
      <c r="J194" s="465">
        <v>0</v>
      </c>
      <c r="K194" s="466">
        <v>0</v>
      </c>
      <c r="L194" s="466">
        <v>0</v>
      </c>
      <c r="M194" s="466">
        <v>0</v>
      </c>
      <c r="N194" s="466">
        <v>0</v>
      </c>
      <c r="O194" s="466">
        <v>0</v>
      </c>
      <c r="P194" s="466">
        <v>0</v>
      </c>
      <c r="Q194" s="466">
        <v>0</v>
      </c>
      <c r="R194" s="466">
        <v>0</v>
      </c>
      <c r="S194" s="466">
        <v>0</v>
      </c>
      <c r="T194" s="466">
        <v>0</v>
      </c>
      <c r="U194" s="466">
        <v>0</v>
      </c>
      <c r="V194" s="466">
        <v>0</v>
      </c>
      <c r="W194" s="466">
        <v>0</v>
      </c>
      <c r="X194" s="466">
        <v>0</v>
      </c>
      <c r="Y194" s="466">
        <v>0</v>
      </c>
      <c r="Z194" s="465">
        <v>0</v>
      </c>
      <c r="AA194" s="465">
        <v>0</v>
      </c>
      <c r="AB194" s="465">
        <v>0</v>
      </c>
      <c r="AC194" s="465">
        <v>0</v>
      </c>
      <c r="AD194" s="465">
        <v>0</v>
      </c>
      <c r="AE194" s="465">
        <v>0</v>
      </c>
      <c r="AF194" s="465">
        <v>0</v>
      </c>
      <c r="AG194" s="465">
        <v>0</v>
      </c>
      <c r="AH194" s="465">
        <v>0</v>
      </c>
      <c r="AI194" s="465">
        <v>0</v>
      </c>
      <c r="AJ194" s="465">
        <v>0</v>
      </c>
      <c r="AK194" s="465">
        <v>0</v>
      </c>
      <c r="AL194" s="465">
        <v>0</v>
      </c>
      <c r="AM194" s="465">
        <v>0</v>
      </c>
      <c r="AN194" s="465">
        <v>0</v>
      </c>
      <c r="AO194" s="465">
        <v>0</v>
      </c>
      <c r="AP194" s="465">
        <v>0</v>
      </c>
      <c r="AQ194" s="465">
        <v>0</v>
      </c>
      <c r="AR194" s="465">
        <v>0</v>
      </c>
      <c r="AS194" s="465">
        <v>0</v>
      </c>
      <c r="AT194" s="465">
        <v>0</v>
      </c>
      <c r="AU194" s="465">
        <v>0</v>
      </c>
    </row>
    <row r="195" spans="1:47" x14ac:dyDescent="0.25">
      <c r="A195" s="502"/>
      <c r="B195" s="467">
        <v>544</v>
      </c>
      <c r="C195" s="468" t="s">
        <v>407</v>
      </c>
      <c r="D195" s="445">
        <v>0</v>
      </c>
      <c r="E195" s="454">
        <v>0</v>
      </c>
      <c r="F195" s="454">
        <v>0</v>
      </c>
      <c r="G195" s="454">
        <v>0</v>
      </c>
      <c r="H195" s="454">
        <v>0</v>
      </c>
      <c r="I195" s="455">
        <v>0</v>
      </c>
      <c r="J195" s="465">
        <v>0</v>
      </c>
      <c r="K195" s="466">
        <v>0</v>
      </c>
      <c r="L195" s="466">
        <v>0</v>
      </c>
      <c r="M195" s="466">
        <v>0</v>
      </c>
      <c r="N195" s="466">
        <v>0</v>
      </c>
      <c r="O195" s="466">
        <v>0</v>
      </c>
      <c r="P195" s="466">
        <v>0</v>
      </c>
      <c r="Q195" s="466">
        <v>0</v>
      </c>
      <c r="R195" s="466">
        <v>0</v>
      </c>
      <c r="S195" s="466">
        <v>0</v>
      </c>
      <c r="T195" s="466">
        <v>0</v>
      </c>
      <c r="U195" s="466">
        <v>0</v>
      </c>
      <c r="V195" s="466">
        <v>0</v>
      </c>
      <c r="W195" s="466">
        <v>0</v>
      </c>
      <c r="X195" s="466">
        <v>0</v>
      </c>
      <c r="Y195" s="466">
        <v>0</v>
      </c>
      <c r="Z195" s="465">
        <v>0</v>
      </c>
      <c r="AA195" s="465">
        <v>0</v>
      </c>
      <c r="AB195" s="465">
        <v>0</v>
      </c>
      <c r="AC195" s="465">
        <v>0</v>
      </c>
      <c r="AD195" s="465">
        <v>0</v>
      </c>
      <c r="AE195" s="465">
        <v>0</v>
      </c>
      <c r="AF195" s="465">
        <v>0</v>
      </c>
      <c r="AG195" s="465">
        <v>0</v>
      </c>
      <c r="AH195" s="465">
        <v>0</v>
      </c>
      <c r="AI195" s="465">
        <v>0</v>
      </c>
      <c r="AJ195" s="465">
        <v>0</v>
      </c>
      <c r="AK195" s="465">
        <v>0</v>
      </c>
      <c r="AL195" s="465">
        <v>0</v>
      </c>
      <c r="AM195" s="465">
        <v>0</v>
      </c>
      <c r="AN195" s="465">
        <v>0</v>
      </c>
      <c r="AO195" s="465">
        <v>0</v>
      </c>
      <c r="AP195" s="465">
        <v>0</v>
      </c>
      <c r="AQ195" s="465">
        <v>0</v>
      </c>
      <c r="AR195" s="465">
        <v>0</v>
      </c>
      <c r="AS195" s="465">
        <v>0</v>
      </c>
      <c r="AT195" s="465">
        <v>0</v>
      </c>
      <c r="AU195" s="465">
        <v>0</v>
      </c>
    </row>
    <row r="196" spans="1:47" x14ac:dyDescent="0.25">
      <c r="A196" s="502"/>
      <c r="B196" s="467">
        <v>545</v>
      </c>
      <c r="C196" s="468" t="s">
        <v>408</v>
      </c>
      <c r="D196" s="445">
        <v>0</v>
      </c>
      <c r="E196" s="454">
        <v>0</v>
      </c>
      <c r="F196" s="454">
        <v>0</v>
      </c>
      <c r="G196" s="454">
        <v>0</v>
      </c>
      <c r="H196" s="454">
        <v>0</v>
      </c>
      <c r="I196" s="455">
        <v>0</v>
      </c>
      <c r="J196" s="465">
        <v>0</v>
      </c>
      <c r="K196" s="466">
        <v>0</v>
      </c>
      <c r="L196" s="466">
        <v>0</v>
      </c>
      <c r="M196" s="466">
        <v>0</v>
      </c>
      <c r="N196" s="466">
        <v>0</v>
      </c>
      <c r="O196" s="466">
        <v>0</v>
      </c>
      <c r="P196" s="466">
        <v>0</v>
      </c>
      <c r="Q196" s="466">
        <v>0</v>
      </c>
      <c r="R196" s="466">
        <v>0</v>
      </c>
      <c r="S196" s="466">
        <v>0</v>
      </c>
      <c r="T196" s="466">
        <v>0</v>
      </c>
      <c r="U196" s="466">
        <v>0</v>
      </c>
      <c r="V196" s="466">
        <v>0</v>
      </c>
      <c r="W196" s="466">
        <v>0</v>
      </c>
      <c r="X196" s="466">
        <v>0</v>
      </c>
      <c r="Y196" s="466">
        <v>0</v>
      </c>
      <c r="Z196" s="465">
        <v>0</v>
      </c>
      <c r="AA196" s="465">
        <v>0</v>
      </c>
      <c r="AB196" s="465">
        <v>0</v>
      </c>
      <c r="AC196" s="465">
        <v>0</v>
      </c>
      <c r="AD196" s="465">
        <v>0</v>
      </c>
      <c r="AE196" s="465">
        <v>0</v>
      </c>
      <c r="AF196" s="465">
        <v>0</v>
      </c>
      <c r="AG196" s="465">
        <v>0</v>
      </c>
      <c r="AH196" s="465">
        <v>0</v>
      </c>
      <c r="AI196" s="465">
        <v>0</v>
      </c>
      <c r="AJ196" s="465">
        <v>0</v>
      </c>
      <c r="AK196" s="465">
        <v>0</v>
      </c>
      <c r="AL196" s="465">
        <v>0</v>
      </c>
      <c r="AM196" s="465">
        <v>0</v>
      </c>
      <c r="AN196" s="465">
        <v>0</v>
      </c>
      <c r="AO196" s="465">
        <v>0</v>
      </c>
      <c r="AP196" s="465">
        <v>0</v>
      </c>
      <c r="AQ196" s="465">
        <v>0</v>
      </c>
      <c r="AR196" s="465">
        <v>0</v>
      </c>
      <c r="AS196" s="465">
        <v>0</v>
      </c>
      <c r="AT196" s="465">
        <v>0</v>
      </c>
      <c r="AU196" s="465">
        <v>0</v>
      </c>
    </row>
    <row r="197" spans="1:47" x14ac:dyDescent="0.25">
      <c r="A197" s="502"/>
      <c r="B197" s="467">
        <v>546</v>
      </c>
      <c r="C197" s="468" t="s">
        <v>409</v>
      </c>
      <c r="D197" s="445">
        <v>0</v>
      </c>
      <c r="E197" s="454">
        <v>0</v>
      </c>
      <c r="F197" s="454">
        <v>0</v>
      </c>
      <c r="G197" s="454">
        <v>0</v>
      </c>
      <c r="H197" s="454">
        <v>0</v>
      </c>
      <c r="I197" s="455">
        <v>0</v>
      </c>
      <c r="J197" s="465">
        <v>0</v>
      </c>
      <c r="K197" s="466">
        <v>0</v>
      </c>
      <c r="L197" s="466">
        <v>0</v>
      </c>
      <c r="M197" s="466">
        <v>0</v>
      </c>
      <c r="N197" s="466">
        <v>0</v>
      </c>
      <c r="O197" s="466">
        <v>0</v>
      </c>
      <c r="P197" s="466">
        <v>0</v>
      </c>
      <c r="Q197" s="466">
        <v>0</v>
      </c>
      <c r="R197" s="466">
        <v>0</v>
      </c>
      <c r="S197" s="466">
        <v>0</v>
      </c>
      <c r="T197" s="466">
        <v>0</v>
      </c>
      <c r="U197" s="466">
        <v>0</v>
      </c>
      <c r="V197" s="466">
        <v>0</v>
      </c>
      <c r="W197" s="466">
        <v>0</v>
      </c>
      <c r="X197" s="466">
        <v>0</v>
      </c>
      <c r="Y197" s="466">
        <v>0</v>
      </c>
      <c r="Z197" s="465">
        <v>0</v>
      </c>
      <c r="AA197" s="465">
        <v>0</v>
      </c>
      <c r="AB197" s="465">
        <v>0</v>
      </c>
      <c r="AC197" s="465">
        <v>0</v>
      </c>
      <c r="AD197" s="465">
        <v>0</v>
      </c>
      <c r="AE197" s="465">
        <v>0</v>
      </c>
      <c r="AF197" s="465">
        <v>0</v>
      </c>
      <c r="AG197" s="465">
        <v>0</v>
      </c>
      <c r="AH197" s="465">
        <v>0</v>
      </c>
      <c r="AI197" s="465">
        <v>0</v>
      </c>
      <c r="AJ197" s="465">
        <v>0</v>
      </c>
      <c r="AK197" s="465">
        <v>0</v>
      </c>
      <c r="AL197" s="465">
        <v>0</v>
      </c>
      <c r="AM197" s="465">
        <v>0</v>
      </c>
      <c r="AN197" s="465">
        <v>0</v>
      </c>
      <c r="AO197" s="465">
        <v>0</v>
      </c>
      <c r="AP197" s="465">
        <v>0</v>
      </c>
      <c r="AQ197" s="465">
        <v>0</v>
      </c>
      <c r="AR197" s="465">
        <v>0</v>
      </c>
      <c r="AS197" s="465">
        <v>0</v>
      </c>
      <c r="AT197" s="465">
        <v>0</v>
      </c>
      <c r="AU197" s="465">
        <v>0</v>
      </c>
    </row>
    <row r="198" spans="1:47" ht="84.75" customHeight="1" x14ac:dyDescent="0.25">
      <c r="A198" s="502">
        <v>547</v>
      </c>
      <c r="B198" s="467">
        <v>547</v>
      </c>
      <c r="C198" s="468" t="s">
        <v>275</v>
      </c>
      <c r="D198" s="445">
        <v>2</v>
      </c>
      <c r="E198" s="454">
        <v>3</v>
      </c>
      <c r="F198" s="454">
        <v>2</v>
      </c>
      <c r="G198" s="454">
        <v>2</v>
      </c>
      <c r="H198" s="454">
        <v>2</v>
      </c>
      <c r="I198" s="455">
        <v>2</v>
      </c>
      <c r="J198" s="465">
        <v>3</v>
      </c>
      <c r="K198" s="466">
        <v>2</v>
      </c>
      <c r="L198" s="466">
        <v>2</v>
      </c>
      <c r="M198" s="466">
        <v>2</v>
      </c>
      <c r="N198" s="466">
        <v>3</v>
      </c>
      <c r="O198" s="466">
        <v>2</v>
      </c>
      <c r="P198" s="466">
        <v>2</v>
      </c>
      <c r="Q198" s="466">
        <v>0</v>
      </c>
      <c r="R198" s="466">
        <v>2</v>
      </c>
      <c r="S198" s="466">
        <v>2</v>
      </c>
      <c r="T198" s="466">
        <v>2</v>
      </c>
      <c r="U198" s="466">
        <v>2</v>
      </c>
      <c r="V198" s="466">
        <v>3</v>
      </c>
      <c r="W198" s="466">
        <v>2</v>
      </c>
      <c r="X198" s="466">
        <v>2</v>
      </c>
      <c r="Y198" s="466">
        <v>2</v>
      </c>
      <c r="Z198" s="465">
        <v>2</v>
      </c>
      <c r="AA198" s="465">
        <v>0</v>
      </c>
      <c r="AB198" s="465">
        <v>2</v>
      </c>
      <c r="AC198" s="465">
        <v>2</v>
      </c>
      <c r="AD198" s="465">
        <v>2</v>
      </c>
      <c r="AE198" s="465">
        <v>2</v>
      </c>
      <c r="AF198" s="465">
        <v>3</v>
      </c>
      <c r="AG198" s="465">
        <v>2</v>
      </c>
      <c r="AH198" s="465">
        <v>2</v>
      </c>
      <c r="AI198" s="465">
        <v>2</v>
      </c>
      <c r="AJ198" s="465">
        <v>2</v>
      </c>
      <c r="AK198" s="465">
        <v>2</v>
      </c>
      <c r="AL198" s="465">
        <v>3</v>
      </c>
      <c r="AM198" s="465">
        <v>2</v>
      </c>
      <c r="AN198" s="465">
        <v>2</v>
      </c>
      <c r="AO198" s="465">
        <v>2</v>
      </c>
      <c r="AP198" s="465">
        <v>2</v>
      </c>
      <c r="AQ198" s="465">
        <v>2</v>
      </c>
      <c r="AR198" s="465">
        <v>2</v>
      </c>
      <c r="AS198" s="465">
        <v>2</v>
      </c>
      <c r="AT198" s="465">
        <v>2</v>
      </c>
      <c r="AU198" s="465">
        <v>2</v>
      </c>
    </row>
    <row r="199" spans="1:47" x14ac:dyDescent="0.25">
      <c r="A199" s="502"/>
      <c r="B199" s="467">
        <v>548</v>
      </c>
      <c r="C199" s="468" t="s">
        <v>274</v>
      </c>
      <c r="D199" s="445">
        <v>0</v>
      </c>
      <c r="E199" s="454">
        <v>0</v>
      </c>
      <c r="F199" s="454">
        <v>0</v>
      </c>
      <c r="G199" s="454">
        <v>0</v>
      </c>
      <c r="H199" s="454">
        <v>0</v>
      </c>
      <c r="I199" s="455">
        <v>0</v>
      </c>
      <c r="J199" s="465">
        <v>0</v>
      </c>
      <c r="K199" s="466">
        <v>0</v>
      </c>
      <c r="L199" s="466">
        <v>0</v>
      </c>
      <c r="M199" s="466">
        <v>0</v>
      </c>
      <c r="N199" s="466">
        <v>0</v>
      </c>
      <c r="O199" s="466">
        <v>0</v>
      </c>
      <c r="P199" s="466">
        <v>0</v>
      </c>
      <c r="Q199" s="466">
        <v>0</v>
      </c>
      <c r="R199" s="466">
        <v>0</v>
      </c>
      <c r="S199" s="466">
        <v>0</v>
      </c>
      <c r="T199" s="466">
        <v>0</v>
      </c>
      <c r="U199" s="466">
        <v>0</v>
      </c>
      <c r="V199" s="466">
        <v>0</v>
      </c>
      <c r="W199" s="466">
        <v>0</v>
      </c>
      <c r="X199" s="466">
        <v>0</v>
      </c>
      <c r="Y199" s="466">
        <v>0</v>
      </c>
      <c r="Z199" s="465">
        <v>0</v>
      </c>
      <c r="AA199" s="465">
        <v>0</v>
      </c>
      <c r="AB199" s="465">
        <v>0</v>
      </c>
      <c r="AC199" s="465">
        <v>0</v>
      </c>
      <c r="AD199" s="465">
        <v>0</v>
      </c>
      <c r="AE199" s="465">
        <v>0</v>
      </c>
      <c r="AF199" s="465">
        <v>0</v>
      </c>
      <c r="AG199" s="465">
        <v>0</v>
      </c>
      <c r="AH199" s="465">
        <v>0</v>
      </c>
      <c r="AI199" s="465">
        <v>0</v>
      </c>
      <c r="AJ199" s="465">
        <v>0</v>
      </c>
      <c r="AK199" s="465">
        <v>0</v>
      </c>
      <c r="AL199" s="465">
        <v>0</v>
      </c>
      <c r="AM199" s="465">
        <v>0</v>
      </c>
      <c r="AN199" s="465">
        <v>0</v>
      </c>
      <c r="AO199" s="465">
        <v>0</v>
      </c>
      <c r="AP199" s="465">
        <v>0</v>
      </c>
      <c r="AQ199" s="465">
        <v>0</v>
      </c>
      <c r="AR199" s="465">
        <v>0</v>
      </c>
      <c r="AS199" s="465">
        <v>0</v>
      </c>
      <c r="AT199" s="465">
        <v>0</v>
      </c>
      <c r="AU199" s="465">
        <v>0</v>
      </c>
    </row>
    <row r="200" spans="1:47" x14ac:dyDescent="0.25">
      <c r="A200" s="502"/>
      <c r="B200" s="467">
        <v>549</v>
      </c>
      <c r="C200" s="468" t="s">
        <v>272</v>
      </c>
      <c r="D200" s="445">
        <v>0</v>
      </c>
      <c r="E200" s="454">
        <v>0</v>
      </c>
      <c r="F200" s="454">
        <v>0</v>
      </c>
      <c r="G200" s="454">
        <v>0</v>
      </c>
      <c r="H200" s="454">
        <v>0</v>
      </c>
      <c r="I200" s="455">
        <v>0</v>
      </c>
      <c r="J200" s="465">
        <v>0</v>
      </c>
      <c r="K200" s="466">
        <v>0</v>
      </c>
      <c r="L200" s="466">
        <v>0</v>
      </c>
      <c r="M200" s="466">
        <v>0</v>
      </c>
      <c r="N200" s="466">
        <v>0</v>
      </c>
      <c r="O200" s="466">
        <v>0</v>
      </c>
      <c r="P200" s="466">
        <v>0</v>
      </c>
      <c r="Q200" s="466">
        <v>0</v>
      </c>
      <c r="R200" s="466">
        <v>0</v>
      </c>
      <c r="S200" s="466">
        <v>0</v>
      </c>
      <c r="T200" s="466">
        <v>0</v>
      </c>
      <c r="U200" s="466">
        <v>0</v>
      </c>
      <c r="V200" s="466">
        <v>0</v>
      </c>
      <c r="W200" s="466">
        <v>0</v>
      </c>
      <c r="X200" s="466">
        <v>0</v>
      </c>
      <c r="Y200" s="466">
        <v>0</v>
      </c>
      <c r="Z200" s="465">
        <v>0</v>
      </c>
      <c r="AA200" s="465">
        <v>0</v>
      </c>
      <c r="AB200" s="465">
        <v>0</v>
      </c>
      <c r="AC200" s="465">
        <v>0</v>
      </c>
      <c r="AD200" s="465">
        <v>0</v>
      </c>
      <c r="AE200" s="465">
        <v>0</v>
      </c>
      <c r="AF200" s="465">
        <v>0</v>
      </c>
      <c r="AG200" s="465">
        <v>0</v>
      </c>
      <c r="AH200" s="465">
        <v>0</v>
      </c>
      <c r="AI200" s="465">
        <v>0</v>
      </c>
      <c r="AJ200" s="465">
        <v>0</v>
      </c>
      <c r="AK200" s="465">
        <v>0</v>
      </c>
      <c r="AL200" s="465">
        <v>0</v>
      </c>
      <c r="AM200" s="465">
        <v>0</v>
      </c>
      <c r="AN200" s="465">
        <v>0</v>
      </c>
      <c r="AO200" s="465">
        <v>0</v>
      </c>
      <c r="AP200" s="465">
        <v>0</v>
      </c>
      <c r="AQ200" s="465">
        <v>0</v>
      </c>
      <c r="AR200" s="465">
        <v>0</v>
      </c>
      <c r="AS200" s="465">
        <v>0</v>
      </c>
      <c r="AT200" s="465">
        <v>0</v>
      </c>
      <c r="AU200" s="465">
        <v>0</v>
      </c>
    </row>
    <row r="201" spans="1:47" x14ac:dyDescent="0.25">
      <c r="A201" s="502"/>
      <c r="B201" s="467">
        <v>550</v>
      </c>
      <c r="C201" s="468" t="s">
        <v>410</v>
      </c>
      <c r="D201" s="445">
        <v>0</v>
      </c>
      <c r="E201" s="454">
        <v>0</v>
      </c>
      <c r="F201" s="454">
        <v>0</v>
      </c>
      <c r="G201" s="454">
        <v>0</v>
      </c>
      <c r="H201" s="454">
        <v>0</v>
      </c>
      <c r="I201" s="455">
        <v>0</v>
      </c>
      <c r="J201" s="465">
        <v>0</v>
      </c>
      <c r="K201" s="466">
        <v>0</v>
      </c>
      <c r="L201" s="466">
        <v>0</v>
      </c>
      <c r="M201" s="466">
        <v>0</v>
      </c>
      <c r="N201" s="466">
        <v>0</v>
      </c>
      <c r="O201" s="466">
        <v>0</v>
      </c>
      <c r="P201" s="466">
        <v>0</v>
      </c>
      <c r="Q201" s="466">
        <v>0</v>
      </c>
      <c r="R201" s="466">
        <v>0</v>
      </c>
      <c r="S201" s="466">
        <v>0</v>
      </c>
      <c r="T201" s="466">
        <v>0</v>
      </c>
      <c r="U201" s="466">
        <v>0</v>
      </c>
      <c r="V201" s="466">
        <v>0</v>
      </c>
      <c r="W201" s="466">
        <v>0</v>
      </c>
      <c r="X201" s="466">
        <v>0</v>
      </c>
      <c r="Y201" s="466">
        <v>0</v>
      </c>
      <c r="Z201" s="465">
        <v>0</v>
      </c>
      <c r="AA201" s="465">
        <v>0</v>
      </c>
      <c r="AB201" s="465">
        <v>0</v>
      </c>
      <c r="AC201" s="465">
        <v>0</v>
      </c>
      <c r="AD201" s="465">
        <v>0</v>
      </c>
      <c r="AE201" s="465">
        <v>0</v>
      </c>
      <c r="AF201" s="465">
        <v>0</v>
      </c>
      <c r="AG201" s="465">
        <v>0</v>
      </c>
      <c r="AH201" s="465">
        <v>0</v>
      </c>
      <c r="AI201" s="465">
        <v>0</v>
      </c>
      <c r="AJ201" s="465">
        <v>0</v>
      </c>
      <c r="AK201" s="465">
        <v>0</v>
      </c>
      <c r="AL201" s="465">
        <v>0</v>
      </c>
      <c r="AM201" s="465">
        <v>0</v>
      </c>
      <c r="AN201" s="465">
        <v>0</v>
      </c>
      <c r="AO201" s="465">
        <v>0</v>
      </c>
      <c r="AP201" s="465">
        <v>0</v>
      </c>
      <c r="AQ201" s="465">
        <v>0</v>
      </c>
      <c r="AR201" s="465">
        <v>0</v>
      </c>
      <c r="AS201" s="465">
        <v>0</v>
      </c>
      <c r="AT201" s="465">
        <v>0</v>
      </c>
      <c r="AU201" s="465">
        <v>0</v>
      </c>
    </row>
    <row r="202" spans="1:47" x14ac:dyDescent="0.25">
      <c r="A202" s="502"/>
      <c r="B202" s="467">
        <v>551</v>
      </c>
      <c r="C202" s="468" t="s">
        <v>411</v>
      </c>
      <c r="D202" s="445">
        <v>0</v>
      </c>
      <c r="E202" s="454">
        <v>0</v>
      </c>
      <c r="F202" s="454">
        <v>0</v>
      </c>
      <c r="G202" s="454">
        <v>0</v>
      </c>
      <c r="H202" s="454">
        <v>0</v>
      </c>
      <c r="I202" s="455">
        <v>0</v>
      </c>
      <c r="J202" s="465">
        <v>0</v>
      </c>
      <c r="K202" s="466">
        <v>0</v>
      </c>
      <c r="L202" s="466">
        <v>0</v>
      </c>
      <c r="M202" s="466">
        <v>0</v>
      </c>
      <c r="N202" s="466">
        <v>0</v>
      </c>
      <c r="O202" s="466">
        <v>0</v>
      </c>
      <c r="P202" s="466">
        <v>0</v>
      </c>
      <c r="Q202" s="466">
        <v>0</v>
      </c>
      <c r="R202" s="466">
        <v>0</v>
      </c>
      <c r="S202" s="466">
        <v>0</v>
      </c>
      <c r="T202" s="466">
        <v>0</v>
      </c>
      <c r="U202" s="466">
        <v>0</v>
      </c>
      <c r="V202" s="466">
        <v>0</v>
      </c>
      <c r="W202" s="466">
        <v>0</v>
      </c>
      <c r="X202" s="466">
        <v>0</v>
      </c>
      <c r="Y202" s="466">
        <v>0</v>
      </c>
      <c r="Z202" s="465">
        <v>0</v>
      </c>
      <c r="AA202" s="465">
        <v>0</v>
      </c>
      <c r="AB202" s="465">
        <v>0</v>
      </c>
      <c r="AC202" s="465">
        <v>0</v>
      </c>
      <c r="AD202" s="465">
        <v>0</v>
      </c>
      <c r="AE202" s="465">
        <v>0</v>
      </c>
      <c r="AF202" s="465">
        <v>0</v>
      </c>
      <c r="AG202" s="465">
        <v>0</v>
      </c>
      <c r="AH202" s="465">
        <v>0</v>
      </c>
      <c r="AI202" s="465">
        <v>0</v>
      </c>
      <c r="AJ202" s="465">
        <v>0</v>
      </c>
      <c r="AK202" s="465">
        <v>0</v>
      </c>
      <c r="AL202" s="465">
        <v>0</v>
      </c>
      <c r="AM202" s="465">
        <v>0</v>
      </c>
      <c r="AN202" s="465">
        <v>0</v>
      </c>
      <c r="AO202" s="465">
        <v>0</v>
      </c>
      <c r="AP202" s="465">
        <v>0</v>
      </c>
      <c r="AQ202" s="465">
        <v>0</v>
      </c>
      <c r="AR202" s="465">
        <v>0</v>
      </c>
      <c r="AS202" s="465">
        <v>0</v>
      </c>
      <c r="AT202" s="465">
        <v>0</v>
      </c>
      <c r="AU202" s="465">
        <v>0</v>
      </c>
    </row>
    <row r="203" spans="1:47" x14ac:dyDescent="0.25">
      <c r="A203" s="502"/>
      <c r="B203" s="467">
        <v>552</v>
      </c>
      <c r="C203" s="468" t="s">
        <v>276</v>
      </c>
      <c r="D203" s="445">
        <v>0</v>
      </c>
      <c r="E203" s="454">
        <v>0</v>
      </c>
      <c r="F203" s="454">
        <v>0</v>
      </c>
      <c r="G203" s="454">
        <v>0</v>
      </c>
      <c r="H203" s="454">
        <v>0</v>
      </c>
      <c r="I203" s="455">
        <v>0</v>
      </c>
      <c r="J203" s="465">
        <v>0</v>
      </c>
      <c r="K203" s="466">
        <v>0</v>
      </c>
      <c r="L203" s="466">
        <v>0</v>
      </c>
      <c r="M203" s="466">
        <v>0</v>
      </c>
      <c r="N203" s="466">
        <v>0</v>
      </c>
      <c r="O203" s="466">
        <v>0</v>
      </c>
      <c r="P203" s="466">
        <v>0</v>
      </c>
      <c r="Q203" s="466">
        <v>0</v>
      </c>
      <c r="R203" s="466">
        <v>0</v>
      </c>
      <c r="S203" s="466">
        <v>0</v>
      </c>
      <c r="T203" s="466">
        <v>0</v>
      </c>
      <c r="U203" s="466">
        <v>0</v>
      </c>
      <c r="V203" s="466">
        <v>0</v>
      </c>
      <c r="W203" s="466">
        <v>0</v>
      </c>
      <c r="X203" s="466">
        <v>0</v>
      </c>
      <c r="Y203" s="466">
        <v>0</v>
      </c>
      <c r="Z203" s="465">
        <v>0</v>
      </c>
      <c r="AA203" s="465">
        <v>0</v>
      </c>
      <c r="AB203" s="465">
        <v>0</v>
      </c>
      <c r="AC203" s="465">
        <v>0</v>
      </c>
      <c r="AD203" s="465">
        <v>0</v>
      </c>
      <c r="AE203" s="465">
        <v>0</v>
      </c>
      <c r="AF203" s="465">
        <v>0</v>
      </c>
      <c r="AG203" s="465">
        <v>0</v>
      </c>
      <c r="AH203" s="465">
        <v>0</v>
      </c>
      <c r="AI203" s="465">
        <v>0</v>
      </c>
      <c r="AJ203" s="465">
        <v>0</v>
      </c>
      <c r="AK203" s="465">
        <v>0</v>
      </c>
      <c r="AL203" s="465">
        <v>0</v>
      </c>
      <c r="AM203" s="465">
        <v>0</v>
      </c>
      <c r="AN203" s="465">
        <v>0</v>
      </c>
      <c r="AO203" s="465">
        <v>0</v>
      </c>
      <c r="AP203" s="465">
        <v>0</v>
      </c>
      <c r="AQ203" s="465">
        <v>0</v>
      </c>
      <c r="AR203" s="465">
        <v>0</v>
      </c>
      <c r="AS203" s="465">
        <v>0</v>
      </c>
      <c r="AT203" s="465">
        <v>0</v>
      </c>
      <c r="AU203" s="465">
        <v>0</v>
      </c>
    </row>
    <row r="204" spans="1:47" x14ac:dyDescent="0.25">
      <c r="A204" s="502"/>
      <c r="B204" s="467">
        <v>553</v>
      </c>
      <c r="C204" s="468" t="s">
        <v>412</v>
      </c>
      <c r="D204" s="445">
        <v>0</v>
      </c>
      <c r="E204" s="454">
        <v>0</v>
      </c>
      <c r="F204" s="454">
        <v>0</v>
      </c>
      <c r="G204" s="454">
        <v>0</v>
      </c>
      <c r="H204" s="454">
        <v>0</v>
      </c>
      <c r="I204" s="455">
        <v>0</v>
      </c>
      <c r="J204" s="465">
        <v>0</v>
      </c>
      <c r="K204" s="466">
        <v>0</v>
      </c>
      <c r="L204" s="466">
        <v>0</v>
      </c>
      <c r="M204" s="466">
        <v>0</v>
      </c>
      <c r="N204" s="466">
        <v>0</v>
      </c>
      <c r="O204" s="466">
        <v>0</v>
      </c>
      <c r="P204" s="466">
        <v>0</v>
      </c>
      <c r="Q204" s="466">
        <v>0</v>
      </c>
      <c r="R204" s="466">
        <v>0</v>
      </c>
      <c r="S204" s="466">
        <v>0</v>
      </c>
      <c r="T204" s="466">
        <v>0</v>
      </c>
      <c r="U204" s="466">
        <v>0</v>
      </c>
      <c r="V204" s="466">
        <v>0</v>
      </c>
      <c r="W204" s="466">
        <v>0</v>
      </c>
      <c r="X204" s="466">
        <v>0</v>
      </c>
      <c r="Y204" s="466">
        <v>0</v>
      </c>
      <c r="Z204" s="465">
        <v>0</v>
      </c>
      <c r="AA204" s="465">
        <v>0</v>
      </c>
      <c r="AB204" s="465">
        <v>0</v>
      </c>
      <c r="AC204" s="465">
        <v>0</v>
      </c>
      <c r="AD204" s="465">
        <v>0</v>
      </c>
      <c r="AE204" s="465">
        <v>0</v>
      </c>
      <c r="AF204" s="465">
        <v>0</v>
      </c>
      <c r="AG204" s="465">
        <v>0</v>
      </c>
      <c r="AH204" s="465">
        <v>0</v>
      </c>
      <c r="AI204" s="465">
        <v>0</v>
      </c>
      <c r="AJ204" s="465">
        <v>0</v>
      </c>
      <c r="AK204" s="465">
        <v>0</v>
      </c>
      <c r="AL204" s="465">
        <v>0</v>
      </c>
      <c r="AM204" s="465">
        <v>0</v>
      </c>
      <c r="AN204" s="465">
        <v>0</v>
      </c>
      <c r="AO204" s="465">
        <v>0</v>
      </c>
      <c r="AP204" s="465">
        <v>0</v>
      </c>
      <c r="AQ204" s="465">
        <v>0</v>
      </c>
      <c r="AR204" s="465">
        <v>0</v>
      </c>
      <c r="AS204" s="465">
        <v>0</v>
      </c>
      <c r="AT204" s="465">
        <v>0</v>
      </c>
      <c r="AU204" s="465">
        <v>0</v>
      </c>
    </row>
    <row r="205" spans="1:47" x14ac:dyDescent="0.25">
      <c r="A205" s="502">
        <v>554</v>
      </c>
      <c r="B205" s="474">
        <v>554</v>
      </c>
      <c r="C205" s="486" t="s">
        <v>413</v>
      </c>
      <c r="D205" s="479">
        <v>1029358</v>
      </c>
      <c r="E205" s="489">
        <v>0</v>
      </c>
      <c r="F205" s="489">
        <v>0</v>
      </c>
      <c r="G205" s="489">
        <v>4792940</v>
      </c>
      <c r="H205" s="489">
        <v>0</v>
      </c>
      <c r="I205" s="481">
        <v>0</v>
      </c>
      <c r="J205" s="483">
        <v>0</v>
      </c>
      <c r="K205" s="496">
        <v>0</v>
      </c>
      <c r="L205" s="496">
        <v>4507619</v>
      </c>
      <c r="M205" s="496">
        <v>0</v>
      </c>
      <c r="N205" s="496">
        <v>0</v>
      </c>
      <c r="O205" s="496">
        <v>0</v>
      </c>
      <c r="P205" s="496">
        <v>0</v>
      </c>
      <c r="Q205" s="496">
        <v>0</v>
      </c>
      <c r="R205" s="496">
        <v>0</v>
      </c>
      <c r="S205" s="496">
        <v>0</v>
      </c>
      <c r="T205" s="496">
        <v>0</v>
      </c>
      <c r="U205" s="496">
        <v>0</v>
      </c>
      <c r="V205" s="496">
        <v>0</v>
      </c>
      <c r="W205" s="496">
        <v>0</v>
      </c>
      <c r="X205" s="496">
        <v>883973</v>
      </c>
      <c r="Y205" s="496">
        <v>0</v>
      </c>
      <c r="Z205" s="483">
        <v>0</v>
      </c>
      <c r="AA205" s="483">
        <v>0</v>
      </c>
      <c r="AB205" s="483">
        <v>2638183</v>
      </c>
      <c r="AC205" s="483">
        <v>0</v>
      </c>
      <c r="AD205" s="483">
        <v>0</v>
      </c>
      <c r="AE205" s="483">
        <v>0</v>
      </c>
      <c r="AF205" s="483">
        <v>0</v>
      </c>
      <c r="AG205" s="483">
        <v>0</v>
      </c>
      <c r="AH205" s="483">
        <v>0</v>
      </c>
      <c r="AI205" s="483">
        <v>0</v>
      </c>
      <c r="AJ205" s="483">
        <v>5866318</v>
      </c>
      <c r="AK205" s="483">
        <v>0</v>
      </c>
      <c r="AL205" s="483">
        <v>6505796</v>
      </c>
      <c r="AM205" s="483">
        <v>0</v>
      </c>
      <c r="AN205" s="483">
        <v>0</v>
      </c>
      <c r="AO205" s="483">
        <v>0</v>
      </c>
      <c r="AP205" s="483">
        <v>0</v>
      </c>
      <c r="AQ205" s="483">
        <v>0</v>
      </c>
      <c r="AR205" s="483">
        <v>0</v>
      </c>
      <c r="AS205" s="483">
        <v>2411714</v>
      </c>
      <c r="AT205" s="483">
        <v>0</v>
      </c>
      <c r="AU205" s="483">
        <v>0</v>
      </c>
    </row>
    <row r="206" spans="1:47" x14ac:dyDescent="0.25">
      <c r="A206" s="502">
        <v>555</v>
      </c>
      <c r="B206" s="474">
        <v>555</v>
      </c>
      <c r="C206" s="486" t="s">
        <v>414</v>
      </c>
      <c r="D206" s="479">
        <v>473510</v>
      </c>
      <c r="E206" s="489">
        <v>0</v>
      </c>
      <c r="F206" s="489">
        <v>0</v>
      </c>
      <c r="G206" s="489">
        <v>4156957</v>
      </c>
      <c r="H206" s="489">
        <v>0</v>
      </c>
      <c r="I206" s="481">
        <v>0</v>
      </c>
      <c r="J206" s="483">
        <v>0</v>
      </c>
      <c r="K206" s="496">
        <v>0</v>
      </c>
      <c r="L206" s="496">
        <v>3874096</v>
      </c>
      <c r="M206" s="496">
        <v>0</v>
      </c>
      <c r="N206" s="496">
        <v>0</v>
      </c>
      <c r="O206" s="496">
        <v>0</v>
      </c>
      <c r="P206" s="496">
        <v>0</v>
      </c>
      <c r="Q206" s="496">
        <v>0</v>
      </c>
      <c r="R206" s="496">
        <v>0</v>
      </c>
      <c r="S206" s="496">
        <v>0</v>
      </c>
      <c r="T206" s="496">
        <v>0</v>
      </c>
      <c r="U206" s="496">
        <v>0</v>
      </c>
      <c r="V206" s="496">
        <v>0</v>
      </c>
      <c r="W206" s="496">
        <v>0</v>
      </c>
      <c r="X206" s="496">
        <v>647793</v>
      </c>
      <c r="Y206" s="496">
        <v>0</v>
      </c>
      <c r="Z206" s="483">
        <v>0</v>
      </c>
      <c r="AA206" s="483">
        <v>0</v>
      </c>
      <c r="AB206" s="483">
        <v>2509514</v>
      </c>
      <c r="AC206" s="483">
        <v>0</v>
      </c>
      <c r="AD206" s="483">
        <v>0</v>
      </c>
      <c r="AE206" s="483">
        <v>0</v>
      </c>
      <c r="AF206" s="483">
        <v>0</v>
      </c>
      <c r="AG206" s="483">
        <v>0</v>
      </c>
      <c r="AH206" s="483">
        <v>0</v>
      </c>
      <c r="AI206" s="483">
        <v>0</v>
      </c>
      <c r="AJ206" s="483">
        <v>5762814</v>
      </c>
      <c r="AK206" s="483">
        <v>0</v>
      </c>
      <c r="AL206" s="483">
        <v>5983469</v>
      </c>
      <c r="AM206" s="483">
        <v>0</v>
      </c>
      <c r="AN206" s="483">
        <v>0</v>
      </c>
      <c r="AO206" s="483">
        <v>0</v>
      </c>
      <c r="AP206" s="483">
        <v>0</v>
      </c>
      <c r="AQ206" s="483">
        <v>0</v>
      </c>
      <c r="AR206" s="483">
        <v>0</v>
      </c>
      <c r="AS206" s="483">
        <v>692609</v>
      </c>
      <c r="AT206" s="483">
        <v>0</v>
      </c>
      <c r="AU206" s="483">
        <v>0</v>
      </c>
    </row>
    <row r="207" spans="1:47" x14ac:dyDescent="0.25">
      <c r="A207" s="502">
        <v>556</v>
      </c>
      <c r="B207" s="474">
        <v>556</v>
      </c>
      <c r="C207" s="486" t="s">
        <v>415</v>
      </c>
      <c r="D207" s="479">
        <v>292950</v>
      </c>
      <c r="E207" s="489">
        <v>0</v>
      </c>
      <c r="F207" s="489">
        <v>0</v>
      </c>
      <c r="G207" s="489">
        <v>1528559</v>
      </c>
      <c r="H207" s="489">
        <v>0</v>
      </c>
      <c r="I207" s="481">
        <v>0</v>
      </c>
      <c r="J207" s="483">
        <v>0</v>
      </c>
      <c r="K207" s="496">
        <v>0</v>
      </c>
      <c r="L207" s="496">
        <v>1467412</v>
      </c>
      <c r="M207" s="496">
        <v>0</v>
      </c>
      <c r="N207" s="496">
        <v>0</v>
      </c>
      <c r="O207" s="496">
        <v>0</v>
      </c>
      <c r="P207" s="496">
        <v>0</v>
      </c>
      <c r="Q207" s="496">
        <v>0</v>
      </c>
      <c r="R207" s="496">
        <v>0</v>
      </c>
      <c r="S207" s="496">
        <v>0</v>
      </c>
      <c r="T207" s="496">
        <v>0</v>
      </c>
      <c r="U207" s="496">
        <v>0</v>
      </c>
      <c r="V207" s="496">
        <v>0</v>
      </c>
      <c r="W207" s="496">
        <v>0</v>
      </c>
      <c r="X207" s="496">
        <v>424857</v>
      </c>
      <c r="Y207" s="496">
        <v>0</v>
      </c>
      <c r="Z207" s="483">
        <v>0</v>
      </c>
      <c r="AA207" s="483">
        <v>0</v>
      </c>
      <c r="AB207" s="483">
        <v>400476</v>
      </c>
      <c r="AC207" s="483">
        <v>0</v>
      </c>
      <c r="AD207" s="483">
        <v>0</v>
      </c>
      <c r="AE207" s="483">
        <v>0</v>
      </c>
      <c r="AF207" s="483">
        <v>0</v>
      </c>
      <c r="AG207" s="483">
        <v>0</v>
      </c>
      <c r="AH207" s="483">
        <v>0</v>
      </c>
      <c r="AI207" s="483">
        <v>0</v>
      </c>
      <c r="AJ207" s="483">
        <v>1512678</v>
      </c>
      <c r="AK207" s="483">
        <v>0</v>
      </c>
      <c r="AL207" s="483">
        <v>3497727</v>
      </c>
      <c r="AM207" s="483">
        <v>0</v>
      </c>
      <c r="AN207" s="483">
        <v>0</v>
      </c>
      <c r="AO207" s="483">
        <v>0</v>
      </c>
      <c r="AP207" s="483">
        <v>0</v>
      </c>
      <c r="AQ207" s="483">
        <v>0</v>
      </c>
      <c r="AR207" s="483">
        <v>0</v>
      </c>
      <c r="AS207" s="483">
        <v>902032</v>
      </c>
      <c r="AT207" s="483">
        <v>0</v>
      </c>
      <c r="AU207" s="483">
        <v>0</v>
      </c>
    </row>
    <row r="208" spans="1:47" x14ac:dyDescent="0.25">
      <c r="A208" s="502">
        <v>557</v>
      </c>
      <c r="B208" s="474">
        <v>557</v>
      </c>
      <c r="C208" s="486" t="s">
        <v>416</v>
      </c>
      <c r="D208" s="479">
        <v>0</v>
      </c>
      <c r="E208" s="489">
        <v>0</v>
      </c>
      <c r="F208" s="489">
        <v>0</v>
      </c>
      <c r="G208" s="489">
        <v>911835</v>
      </c>
      <c r="H208" s="489">
        <v>0</v>
      </c>
      <c r="I208" s="481">
        <v>0</v>
      </c>
      <c r="J208" s="483">
        <v>0</v>
      </c>
      <c r="K208" s="496">
        <v>0</v>
      </c>
      <c r="L208" s="496">
        <v>565004</v>
      </c>
      <c r="M208" s="496">
        <v>0</v>
      </c>
      <c r="N208" s="496">
        <v>0</v>
      </c>
      <c r="O208" s="496">
        <v>0</v>
      </c>
      <c r="P208" s="496">
        <v>0</v>
      </c>
      <c r="Q208" s="496">
        <v>0</v>
      </c>
      <c r="R208" s="496">
        <v>0</v>
      </c>
      <c r="S208" s="496">
        <v>0</v>
      </c>
      <c r="T208" s="496">
        <v>0</v>
      </c>
      <c r="U208" s="496">
        <v>0</v>
      </c>
      <c r="V208" s="496">
        <v>0</v>
      </c>
      <c r="W208" s="496">
        <v>0</v>
      </c>
      <c r="X208" s="496">
        <v>0</v>
      </c>
      <c r="Y208" s="496">
        <v>0</v>
      </c>
      <c r="Z208" s="483">
        <v>0</v>
      </c>
      <c r="AA208" s="483">
        <v>0</v>
      </c>
      <c r="AB208" s="483">
        <v>0</v>
      </c>
      <c r="AC208" s="483">
        <v>0</v>
      </c>
      <c r="AD208" s="483">
        <v>0</v>
      </c>
      <c r="AE208" s="483">
        <v>0</v>
      </c>
      <c r="AF208" s="483">
        <v>0</v>
      </c>
      <c r="AG208" s="483">
        <v>0</v>
      </c>
      <c r="AH208" s="483">
        <v>0</v>
      </c>
      <c r="AI208" s="483">
        <v>0</v>
      </c>
      <c r="AJ208" s="483">
        <v>1204761</v>
      </c>
      <c r="AK208" s="483">
        <v>0</v>
      </c>
      <c r="AL208" s="483">
        <v>2557927</v>
      </c>
      <c r="AM208" s="483">
        <v>0</v>
      </c>
      <c r="AN208" s="483">
        <v>0</v>
      </c>
      <c r="AO208" s="483">
        <v>0</v>
      </c>
      <c r="AP208" s="483">
        <v>0</v>
      </c>
      <c r="AQ208" s="483">
        <v>0</v>
      </c>
      <c r="AR208" s="483">
        <v>0</v>
      </c>
      <c r="AS208" s="483">
        <v>713860</v>
      </c>
      <c r="AT208" s="483">
        <v>0</v>
      </c>
      <c r="AU208" s="483">
        <v>0</v>
      </c>
    </row>
    <row r="209" spans="1:47" x14ac:dyDescent="0.25">
      <c r="A209" s="502"/>
      <c r="B209" s="467">
        <v>558</v>
      </c>
      <c r="C209" s="468" t="s">
        <v>417</v>
      </c>
      <c r="D209" s="445"/>
      <c r="E209" s="454"/>
      <c r="F209" s="454"/>
      <c r="G209" s="454"/>
      <c r="H209" s="454"/>
      <c r="I209" s="455"/>
      <c r="J209" s="465"/>
      <c r="K209" s="466"/>
      <c r="L209" s="466"/>
      <c r="M209" s="466"/>
      <c r="N209" s="466"/>
      <c r="O209" s="466"/>
      <c r="P209" s="466"/>
      <c r="Q209" s="466"/>
      <c r="R209" s="466"/>
      <c r="S209" s="466"/>
      <c r="T209" s="466"/>
      <c r="U209" s="466"/>
      <c r="V209" s="466"/>
      <c r="W209" s="466"/>
      <c r="X209" s="466"/>
      <c r="Y209" s="466"/>
      <c r="Z209" s="465"/>
      <c r="AA209" s="465"/>
      <c r="AB209" s="465"/>
      <c r="AC209" s="465"/>
      <c r="AD209" s="465"/>
      <c r="AE209" s="465"/>
      <c r="AF209" s="465"/>
      <c r="AG209" s="465"/>
      <c r="AH209" s="465"/>
      <c r="AI209" s="465"/>
      <c r="AJ209" s="465"/>
      <c r="AK209" s="465"/>
      <c r="AL209" s="465"/>
      <c r="AM209" s="465"/>
      <c r="AN209" s="465"/>
      <c r="AO209" s="465"/>
      <c r="AP209" s="465"/>
      <c r="AQ209" s="465"/>
      <c r="AR209" s="465"/>
      <c r="AS209" s="465"/>
      <c r="AT209" s="465"/>
      <c r="AU209" s="465"/>
    </row>
    <row r="210" spans="1:47" x14ac:dyDescent="0.25">
      <c r="A210" s="502"/>
      <c r="B210" s="467">
        <v>559</v>
      </c>
      <c r="C210" s="468" t="s">
        <v>418</v>
      </c>
      <c r="D210" s="445"/>
      <c r="E210" s="454"/>
      <c r="F210" s="454"/>
      <c r="G210" s="454"/>
      <c r="H210" s="454"/>
      <c r="I210" s="455"/>
      <c r="J210" s="465"/>
      <c r="K210" s="466"/>
      <c r="L210" s="466"/>
      <c r="M210" s="466"/>
      <c r="N210" s="466"/>
      <c r="O210" s="466"/>
      <c r="P210" s="466"/>
      <c r="Q210" s="466"/>
      <c r="R210" s="466"/>
      <c r="S210" s="466"/>
      <c r="T210" s="466"/>
      <c r="U210" s="466"/>
      <c r="V210" s="466"/>
      <c r="W210" s="466"/>
      <c r="X210" s="466"/>
      <c r="Y210" s="466"/>
      <c r="Z210" s="465"/>
      <c r="AA210" s="465"/>
      <c r="AB210" s="465"/>
      <c r="AC210" s="465"/>
      <c r="AD210" s="465"/>
      <c r="AE210" s="465"/>
      <c r="AF210" s="465"/>
      <c r="AG210" s="465"/>
      <c r="AH210" s="465"/>
      <c r="AI210" s="465"/>
      <c r="AJ210" s="465"/>
      <c r="AK210" s="465"/>
      <c r="AL210" s="465"/>
      <c r="AM210" s="465"/>
      <c r="AN210" s="465"/>
      <c r="AO210" s="465"/>
      <c r="AP210" s="465"/>
      <c r="AQ210" s="465"/>
      <c r="AR210" s="465"/>
      <c r="AS210" s="465"/>
      <c r="AT210" s="465"/>
      <c r="AU210" s="465"/>
    </row>
    <row r="211" spans="1:47" x14ac:dyDescent="0.25">
      <c r="A211" s="502"/>
      <c r="B211" s="467">
        <v>560</v>
      </c>
      <c r="C211" s="468" t="s">
        <v>419</v>
      </c>
      <c r="D211" s="445"/>
      <c r="E211" s="454"/>
      <c r="F211" s="454"/>
      <c r="G211" s="454"/>
      <c r="H211" s="454"/>
      <c r="I211" s="455"/>
      <c r="J211" s="465"/>
      <c r="K211" s="466"/>
      <c r="L211" s="466"/>
      <c r="M211" s="466"/>
      <c r="N211" s="466"/>
      <c r="O211" s="466"/>
      <c r="P211" s="466"/>
      <c r="Q211" s="466"/>
      <c r="R211" s="466"/>
      <c r="S211" s="466"/>
      <c r="T211" s="466"/>
      <c r="U211" s="466"/>
      <c r="V211" s="466"/>
      <c r="W211" s="466"/>
      <c r="X211" s="466"/>
      <c r="Y211" s="466"/>
      <c r="Z211" s="465"/>
      <c r="AA211" s="465"/>
      <c r="AB211" s="465"/>
      <c r="AC211" s="465"/>
      <c r="AD211" s="465"/>
      <c r="AE211" s="465"/>
      <c r="AF211" s="465"/>
      <c r="AG211" s="465"/>
      <c r="AH211" s="465"/>
      <c r="AI211" s="465"/>
      <c r="AJ211" s="465"/>
      <c r="AK211" s="465"/>
      <c r="AL211" s="465"/>
      <c r="AM211" s="465"/>
      <c r="AN211" s="465"/>
      <c r="AO211" s="465"/>
      <c r="AP211" s="465"/>
      <c r="AQ211" s="465"/>
      <c r="AR211" s="465"/>
      <c r="AS211" s="465"/>
      <c r="AT211" s="465"/>
      <c r="AU211" s="465"/>
    </row>
    <row r="212" spans="1:47" x14ac:dyDescent="0.25">
      <c r="A212" s="502"/>
      <c r="B212" s="467">
        <v>561</v>
      </c>
      <c r="C212" s="468" t="s">
        <v>420</v>
      </c>
      <c r="D212" s="445"/>
      <c r="E212" s="454"/>
      <c r="F212" s="454"/>
      <c r="G212" s="454"/>
      <c r="H212" s="454"/>
      <c r="I212" s="455"/>
      <c r="J212" s="465"/>
      <c r="K212" s="466"/>
      <c r="L212" s="466"/>
      <c r="M212" s="466"/>
      <c r="N212" s="466"/>
      <c r="O212" s="466"/>
      <c r="P212" s="466"/>
      <c r="Q212" s="466"/>
      <c r="R212" s="466"/>
      <c r="S212" s="466"/>
      <c r="T212" s="466"/>
      <c r="U212" s="466"/>
      <c r="V212" s="466"/>
      <c r="W212" s="466"/>
      <c r="X212" s="466"/>
      <c r="Y212" s="466"/>
      <c r="Z212" s="465"/>
      <c r="AA212" s="465"/>
      <c r="AB212" s="465"/>
      <c r="AC212" s="465"/>
      <c r="AD212" s="465"/>
      <c r="AE212" s="465"/>
      <c r="AF212" s="465"/>
      <c r="AG212" s="465"/>
      <c r="AH212" s="465"/>
      <c r="AI212" s="465"/>
      <c r="AJ212" s="465"/>
      <c r="AK212" s="465"/>
      <c r="AL212" s="465"/>
      <c r="AM212" s="465"/>
      <c r="AN212" s="465"/>
      <c r="AO212" s="465"/>
      <c r="AP212" s="465"/>
      <c r="AQ212" s="465"/>
      <c r="AR212" s="465"/>
      <c r="AS212" s="465"/>
      <c r="AT212" s="465"/>
      <c r="AU212" s="465"/>
    </row>
    <row r="213" spans="1:47" x14ac:dyDescent="0.25">
      <c r="A213" s="502"/>
      <c r="B213" s="467">
        <v>562</v>
      </c>
      <c r="C213" s="468" t="s">
        <v>421</v>
      </c>
      <c r="D213" s="445"/>
      <c r="E213" s="454"/>
      <c r="F213" s="454"/>
      <c r="G213" s="454"/>
      <c r="H213" s="454"/>
      <c r="I213" s="455"/>
      <c r="J213" s="465"/>
      <c r="K213" s="466"/>
      <c r="L213" s="466"/>
      <c r="M213" s="466"/>
      <c r="N213" s="466"/>
      <c r="O213" s="466"/>
      <c r="P213" s="466"/>
      <c r="Q213" s="466"/>
      <c r="R213" s="466"/>
      <c r="S213" s="466"/>
      <c r="T213" s="466"/>
      <c r="U213" s="466"/>
      <c r="V213" s="466"/>
      <c r="W213" s="466"/>
      <c r="X213" s="466"/>
      <c r="Y213" s="466"/>
      <c r="Z213" s="465"/>
      <c r="AA213" s="465"/>
      <c r="AB213" s="465"/>
      <c r="AC213" s="465"/>
      <c r="AD213" s="465"/>
      <c r="AE213" s="465"/>
      <c r="AF213" s="465"/>
      <c r="AG213" s="465"/>
      <c r="AH213" s="465"/>
      <c r="AI213" s="465"/>
      <c r="AJ213" s="465"/>
      <c r="AK213" s="465"/>
      <c r="AL213" s="465"/>
      <c r="AM213" s="465"/>
      <c r="AN213" s="465"/>
      <c r="AO213" s="465"/>
      <c r="AP213" s="465"/>
      <c r="AQ213" s="465"/>
      <c r="AR213" s="465"/>
      <c r="AS213" s="465"/>
      <c r="AT213" s="465"/>
      <c r="AU213" s="465"/>
    </row>
    <row r="214" spans="1:47" x14ac:dyDescent="0.25">
      <c r="A214" s="502"/>
      <c r="B214" s="467">
        <v>563</v>
      </c>
      <c r="C214" s="468" t="s">
        <v>422</v>
      </c>
      <c r="D214" s="445"/>
      <c r="E214" s="454"/>
      <c r="F214" s="454"/>
      <c r="G214" s="454"/>
      <c r="H214" s="454"/>
      <c r="I214" s="455"/>
      <c r="J214" s="465"/>
      <c r="K214" s="466"/>
      <c r="L214" s="466"/>
      <c r="M214" s="466"/>
      <c r="N214" s="466"/>
      <c r="O214" s="466"/>
      <c r="P214" s="466"/>
      <c r="Q214" s="466"/>
      <c r="R214" s="466"/>
      <c r="S214" s="466"/>
      <c r="T214" s="466"/>
      <c r="U214" s="466"/>
      <c r="V214" s="466"/>
      <c r="W214" s="466"/>
      <c r="X214" s="466"/>
      <c r="Y214" s="466"/>
      <c r="Z214" s="465"/>
      <c r="AA214" s="465"/>
      <c r="AB214" s="465"/>
      <c r="AC214" s="465"/>
      <c r="AD214" s="465"/>
      <c r="AE214" s="465"/>
      <c r="AF214" s="465"/>
      <c r="AG214" s="465"/>
      <c r="AH214" s="465"/>
      <c r="AI214" s="465"/>
      <c r="AJ214" s="465"/>
      <c r="AK214" s="465"/>
      <c r="AL214" s="465"/>
      <c r="AM214" s="465"/>
      <c r="AN214" s="465"/>
      <c r="AO214" s="465"/>
      <c r="AP214" s="465"/>
      <c r="AQ214" s="465"/>
      <c r="AR214" s="465"/>
      <c r="AS214" s="465"/>
      <c r="AT214" s="465"/>
      <c r="AU214" s="465"/>
    </row>
    <row r="215" spans="1:47" x14ac:dyDescent="0.25">
      <c r="A215" s="502"/>
      <c r="B215" s="467">
        <v>564</v>
      </c>
      <c r="C215" s="468" t="s">
        <v>423</v>
      </c>
      <c r="D215" s="445"/>
      <c r="E215" s="454"/>
      <c r="F215" s="454"/>
      <c r="G215" s="454"/>
      <c r="H215" s="454"/>
      <c r="I215" s="455"/>
      <c r="J215" s="465"/>
      <c r="K215" s="466"/>
      <c r="L215" s="466"/>
      <c r="M215" s="466"/>
      <c r="N215" s="466"/>
      <c r="O215" s="466"/>
      <c r="P215" s="466"/>
      <c r="Q215" s="466"/>
      <c r="R215" s="466"/>
      <c r="S215" s="466"/>
      <c r="T215" s="466"/>
      <c r="U215" s="466"/>
      <c r="V215" s="466"/>
      <c r="W215" s="466"/>
      <c r="X215" s="466"/>
      <c r="Y215" s="466"/>
      <c r="Z215" s="465"/>
      <c r="AA215" s="465"/>
      <c r="AB215" s="465"/>
      <c r="AC215" s="465"/>
      <c r="AD215" s="465"/>
      <c r="AE215" s="465"/>
      <c r="AF215" s="465"/>
      <c r="AG215" s="465"/>
      <c r="AH215" s="465"/>
      <c r="AI215" s="465"/>
      <c r="AJ215" s="465"/>
      <c r="AK215" s="465"/>
      <c r="AL215" s="465"/>
      <c r="AM215" s="465"/>
      <c r="AN215" s="465"/>
      <c r="AO215" s="465"/>
      <c r="AP215" s="465"/>
      <c r="AQ215" s="465"/>
      <c r="AR215" s="465"/>
      <c r="AS215" s="465"/>
      <c r="AT215" s="465"/>
      <c r="AU215" s="465"/>
    </row>
    <row r="216" spans="1:47" x14ac:dyDescent="0.25">
      <c r="A216" s="502"/>
      <c r="B216" s="467">
        <v>565</v>
      </c>
      <c r="C216" s="468" t="s">
        <v>424</v>
      </c>
      <c r="D216" s="445"/>
      <c r="E216" s="454"/>
      <c r="F216" s="454"/>
      <c r="G216" s="454"/>
      <c r="H216" s="454"/>
      <c r="I216" s="455"/>
      <c r="J216" s="465"/>
      <c r="K216" s="466"/>
      <c r="L216" s="466"/>
      <c r="M216" s="466"/>
      <c r="N216" s="466"/>
      <c r="O216" s="466"/>
      <c r="P216" s="466"/>
      <c r="Q216" s="466"/>
      <c r="R216" s="466"/>
      <c r="S216" s="466"/>
      <c r="T216" s="466"/>
      <c r="U216" s="466"/>
      <c r="V216" s="466"/>
      <c r="W216" s="466"/>
      <c r="X216" s="466"/>
      <c r="Y216" s="466"/>
      <c r="Z216" s="465"/>
      <c r="AA216" s="465"/>
      <c r="AB216" s="465"/>
      <c r="AC216" s="465"/>
      <c r="AD216" s="465"/>
      <c r="AE216" s="465"/>
      <c r="AF216" s="465"/>
      <c r="AG216" s="465"/>
      <c r="AH216" s="465"/>
      <c r="AI216" s="465"/>
      <c r="AJ216" s="465"/>
      <c r="AK216" s="465"/>
      <c r="AL216" s="465"/>
      <c r="AM216" s="465"/>
      <c r="AN216" s="465"/>
      <c r="AO216" s="465"/>
      <c r="AP216" s="465"/>
      <c r="AQ216" s="465"/>
      <c r="AR216" s="465"/>
      <c r="AS216" s="465"/>
      <c r="AT216" s="465"/>
      <c r="AU216" s="465"/>
    </row>
    <row r="217" spans="1:47" x14ac:dyDescent="0.25">
      <c r="A217" s="502"/>
      <c r="B217" s="467">
        <v>566</v>
      </c>
      <c r="C217" s="468" t="s">
        <v>425</v>
      </c>
      <c r="D217" s="445"/>
      <c r="E217" s="454"/>
      <c r="F217" s="454"/>
      <c r="G217" s="454"/>
      <c r="H217" s="454"/>
      <c r="I217" s="455"/>
      <c r="J217" s="465"/>
      <c r="K217" s="466"/>
      <c r="L217" s="466"/>
      <c r="M217" s="466"/>
      <c r="N217" s="466"/>
      <c r="O217" s="466"/>
      <c r="P217" s="466"/>
      <c r="Q217" s="466"/>
      <c r="R217" s="466"/>
      <c r="S217" s="466"/>
      <c r="T217" s="466"/>
      <c r="U217" s="466"/>
      <c r="V217" s="466"/>
      <c r="W217" s="466"/>
      <c r="X217" s="466"/>
      <c r="Y217" s="466"/>
      <c r="Z217" s="465"/>
      <c r="AA217" s="465"/>
      <c r="AB217" s="465"/>
      <c r="AC217" s="465"/>
      <c r="AD217" s="465"/>
      <c r="AE217" s="465"/>
      <c r="AF217" s="465"/>
      <c r="AG217" s="465"/>
      <c r="AH217" s="465"/>
      <c r="AI217" s="465"/>
      <c r="AJ217" s="465"/>
      <c r="AK217" s="465"/>
      <c r="AL217" s="465"/>
      <c r="AM217" s="465"/>
      <c r="AN217" s="465"/>
      <c r="AO217" s="465"/>
      <c r="AP217" s="465"/>
      <c r="AQ217" s="465"/>
      <c r="AR217" s="465"/>
      <c r="AS217" s="465"/>
      <c r="AT217" s="465"/>
      <c r="AU217" s="465"/>
    </row>
    <row r="218" spans="1:47" x14ac:dyDescent="0.25">
      <c r="A218" s="502"/>
      <c r="B218" s="467">
        <v>567</v>
      </c>
      <c r="C218" s="468" t="s">
        <v>426</v>
      </c>
      <c r="D218" s="445"/>
      <c r="E218" s="454"/>
      <c r="F218" s="454"/>
      <c r="G218" s="454"/>
      <c r="H218" s="454"/>
      <c r="I218" s="455"/>
      <c r="J218" s="465"/>
      <c r="K218" s="466"/>
      <c r="L218" s="466"/>
      <c r="M218" s="466"/>
      <c r="N218" s="466"/>
      <c r="O218" s="466"/>
      <c r="P218" s="466"/>
      <c r="Q218" s="466"/>
      <c r="R218" s="466"/>
      <c r="S218" s="466"/>
      <c r="T218" s="466"/>
      <c r="U218" s="466"/>
      <c r="V218" s="466"/>
      <c r="W218" s="466"/>
      <c r="X218" s="466"/>
      <c r="Y218" s="466"/>
      <c r="Z218" s="465"/>
      <c r="AA218" s="465"/>
      <c r="AB218" s="465"/>
      <c r="AC218" s="465"/>
      <c r="AD218" s="465"/>
      <c r="AE218" s="465"/>
      <c r="AF218" s="465"/>
      <c r="AG218" s="465"/>
      <c r="AH218" s="465"/>
      <c r="AI218" s="465"/>
      <c r="AJ218" s="465"/>
      <c r="AK218" s="465"/>
      <c r="AL218" s="465"/>
      <c r="AM218" s="465"/>
      <c r="AN218" s="465"/>
      <c r="AO218" s="465"/>
      <c r="AP218" s="465"/>
      <c r="AQ218" s="465"/>
      <c r="AR218" s="465"/>
      <c r="AS218" s="465"/>
      <c r="AT218" s="465"/>
      <c r="AU218" s="465"/>
    </row>
    <row r="219" spans="1:47" x14ac:dyDescent="0.25">
      <c r="A219" s="502"/>
      <c r="B219" s="467">
        <v>568</v>
      </c>
      <c r="C219" s="469" t="s">
        <v>427</v>
      </c>
      <c r="D219" s="445"/>
      <c r="E219" s="454"/>
      <c r="F219" s="454"/>
      <c r="G219" s="454"/>
      <c r="H219" s="454"/>
      <c r="I219" s="455"/>
      <c r="J219" s="465"/>
      <c r="K219" s="466"/>
      <c r="L219" s="466"/>
      <c r="M219" s="466"/>
      <c r="N219" s="466"/>
      <c r="O219" s="466"/>
      <c r="P219" s="466"/>
      <c r="Q219" s="466"/>
      <c r="R219" s="466"/>
      <c r="S219" s="466"/>
      <c r="T219" s="466"/>
      <c r="U219" s="466"/>
      <c r="V219" s="466"/>
      <c r="W219" s="466"/>
      <c r="X219" s="466"/>
      <c r="Y219" s="466"/>
      <c r="Z219" s="465"/>
      <c r="AA219" s="465"/>
      <c r="AB219" s="465"/>
      <c r="AC219" s="465"/>
      <c r="AD219" s="465"/>
      <c r="AE219" s="465"/>
      <c r="AF219" s="465"/>
      <c r="AG219" s="465"/>
      <c r="AH219" s="465"/>
      <c r="AI219" s="465"/>
      <c r="AJ219" s="465"/>
      <c r="AK219" s="465"/>
      <c r="AL219" s="465"/>
      <c r="AM219" s="465"/>
      <c r="AN219" s="465"/>
      <c r="AO219" s="465"/>
      <c r="AP219" s="465"/>
      <c r="AQ219" s="465"/>
      <c r="AR219" s="465"/>
      <c r="AS219" s="465"/>
      <c r="AT219" s="465"/>
      <c r="AU219" s="465"/>
    </row>
    <row r="220" spans="1:47" x14ac:dyDescent="0.25">
      <c r="A220" s="502"/>
      <c r="B220" s="467">
        <v>569</v>
      </c>
      <c r="C220" s="468" t="s">
        <v>428</v>
      </c>
      <c r="D220" s="445"/>
      <c r="E220" s="454"/>
      <c r="F220" s="454"/>
      <c r="G220" s="454"/>
      <c r="H220" s="454"/>
      <c r="I220" s="455"/>
      <c r="J220" s="465"/>
      <c r="K220" s="466"/>
      <c r="L220" s="466"/>
      <c r="M220" s="466"/>
      <c r="N220" s="466"/>
      <c r="O220" s="466"/>
      <c r="P220" s="466"/>
      <c r="Q220" s="466"/>
      <c r="R220" s="466"/>
      <c r="S220" s="466"/>
      <c r="T220" s="466"/>
      <c r="U220" s="466"/>
      <c r="V220" s="466"/>
      <c r="W220" s="466"/>
      <c r="X220" s="466"/>
      <c r="Y220" s="466"/>
      <c r="Z220" s="465"/>
      <c r="AA220" s="465"/>
      <c r="AB220" s="465"/>
      <c r="AC220" s="465"/>
      <c r="AD220" s="465"/>
      <c r="AE220" s="465"/>
      <c r="AF220" s="465"/>
      <c r="AG220" s="465"/>
      <c r="AH220" s="465"/>
      <c r="AI220" s="465"/>
      <c r="AJ220" s="465"/>
      <c r="AK220" s="465"/>
      <c r="AL220" s="465"/>
      <c r="AM220" s="465"/>
      <c r="AN220" s="465"/>
      <c r="AO220" s="465"/>
      <c r="AP220" s="465"/>
      <c r="AQ220" s="465"/>
      <c r="AR220" s="465"/>
      <c r="AS220" s="465"/>
      <c r="AT220" s="465"/>
      <c r="AU220" s="465"/>
    </row>
    <row r="221" spans="1:47" x14ac:dyDescent="0.25">
      <c r="A221" s="502"/>
      <c r="B221" s="467">
        <v>570</v>
      </c>
      <c r="C221" s="468" t="s">
        <v>429</v>
      </c>
      <c r="D221" s="445"/>
      <c r="E221" s="454"/>
      <c r="F221" s="454"/>
      <c r="G221" s="454"/>
      <c r="H221" s="454"/>
      <c r="I221" s="455"/>
      <c r="J221" s="465"/>
      <c r="K221" s="466"/>
      <c r="L221" s="466"/>
      <c r="M221" s="466"/>
      <c r="N221" s="466"/>
      <c r="O221" s="466"/>
      <c r="P221" s="466"/>
      <c r="Q221" s="466"/>
      <c r="R221" s="466"/>
      <c r="S221" s="466"/>
      <c r="T221" s="466"/>
      <c r="U221" s="466"/>
      <c r="V221" s="466"/>
      <c r="W221" s="466"/>
      <c r="X221" s="466"/>
      <c r="Y221" s="466"/>
      <c r="Z221" s="465"/>
      <c r="AA221" s="465"/>
      <c r="AB221" s="465"/>
      <c r="AC221" s="465"/>
      <c r="AD221" s="465"/>
      <c r="AE221" s="465"/>
      <c r="AF221" s="465"/>
      <c r="AG221" s="465"/>
      <c r="AH221" s="465"/>
      <c r="AI221" s="465"/>
      <c r="AJ221" s="465"/>
      <c r="AK221" s="465"/>
      <c r="AL221" s="465"/>
      <c r="AM221" s="465"/>
      <c r="AN221" s="465"/>
      <c r="AO221" s="465"/>
      <c r="AP221" s="465"/>
      <c r="AQ221" s="465"/>
      <c r="AR221" s="465"/>
      <c r="AS221" s="465"/>
      <c r="AT221" s="465"/>
      <c r="AU221" s="465"/>
    </row>
    <row r="222" spans="1:47" x14ac:dyDescent="0.25">
      <c r="A222" s="502"/>
      <c r="B222" s="467">
        <v>571</v>
      </c>
      <c r="C222" s="468" t="s">
        <v>430</v>
      </c>
      <c r="D222" s="445"/>
      <c r="E222" s="454"/>
      <c r="F222" s="454"/>
      <c r="G222" s="454"/>
      <c r="H222" s="454"/>
      <c r="I222" s="455"/>
      <c r="J222" s="465"/>
      <c r="K222" s="466"/>
      <c r="L222" s="466"/>
      <c r="M222" s="466"/>
      <c r="N222" s="466"/>
      <c r="O222" s="466"/>
      <c r="P222" s="466"/>
      <c r="Q222" s="466"/>
      <c r="R222" s="466"/>
      <c r="S222" s="466"/>
      <c r="T222" s="466"/>
      <c r="U222" s="466"/>
      <c r="V222" s="466"/>
      <c r="W222" s="466"/>
      <c r="X222" s="466"/>
      <c r="Y222" s="466"/>
      <c r="Z222" s="465"/>
      <c r="AA222" s="465"/>
      <c r="AB222" s="465"/>
      <c r="AC222" s="465"/>
      <c r="AD222" s="465"/>
      <c r="AE222" s="465"/>
      <c r="AF222" s="465"/>
      <c r="AG222" s="465"/>
      <c r="AH222" s="465"/>
      <c r="AI222" s="465"/>
      <c r="AJ222" s="465"/>
      <c r="AK222" s="465"/>
      <c r="AL222" s="465"/>
      <c r="AM222" s="465"/>
      <c r="AN222" s="465"/>
      <c r="AO222" s="465"/>
      <c r="AP222" s="465"/>
      <c r="AQ222" s="465"/>
      <c r="AR222" s="465"/>
      <c r="AS222" s="465"/>
      <c r="AT222" s="465"/>
      <c r="AU222" s="465"/>
    </row>
    <row r="223" spans="1:47" x14ac:dyDescent="0.25">
      <c r="A223" s="502"/>
      <c r="B223" s="467">
        <v>572</v>
      </c>
      <c r="C223" s="468" t="s">
        <v>431</v>
      </c>
      <c r="D223" s="445"/>
      <c r="E223" s="454"/>
      <c r="F223" s="454"/>
      <c r="G223" s="454"/>
      <c r="H223" s="454"/>
      <c r="I223" s="455"/>
      <c r="J223" s="465"/>
      <c r="K223" s="466"/>
      <c r="L223" s="466"/>
      <c r="M223" s="466"/>
      <c r="N223" s="466"/>
      <c r="O223" s="466"/>
      <c r="P223" s="466"/>
      <c r="Q223" s="466"/>
      <c r="R223" s="466"/>
      <c r="S223" s="466"/>
      <c r="T223" s="466"/>
      <c r="U223" s="466"/>
      <c r="V223" s="466"/>
      <c r="W223" s="466"/>
      <c r="X223" s="466"/>
      <c r="Y223" s="466"/>
      <c r="Z223" s="465"/>
      <c r="AA223" s="465"/>
      <c r="AB223" s="465"/>
      <c r="AC223" s="465"/>
      <c r="AD223" s="465"/>
      <c r="AE223" s="465"/>
      <c r="AF223" s="465"/>
      <c r="AG223" s="465"/>
      <c r="AH223" s="465"/>
      <c r="AI223" s="465"/>
      <c r="AJ223" s="465"/>
      <c r="AK223" s="465"/>
      <c r="AL223" s="465"/>
      <c r="AM223" s="465"/>
      <c r="AN223" s="465"/>
      <c r="AO223" s="465"/>
      <c r="AP223" s="465"/>
      <c r="AQ223" s="465"/>
      <c r="AR223" s="465"/>
      <c r="AS223" s="465"/>
      <c r="AT223" s="465"/>
      <c r="AU223" s="465"/>
    </row>
    <row r="224" spans="1:47" x14ac:dyDescent="0.25">
      <c r="A224" s="502"/>
      <c r="B224" s="467">
        <v>573</v>
      </c>
      <c r="C224" s="468" t="s">
        <v>432</v>
      </c>
      <c r="D224" s="445"/>
      <c r="E224" s="454"/>
      <c r="F224" s="454"/>
      <c r="G224" s="454"/>
      <c r="H224" s="454"/>
      <c r="I224" s="455"/>
      <c r="J224" s="465"/>
      <c r="K224" s="466"/>
      <c r="L224" s="466"/>
      <c r="M224" s="466"/>
      <c r="N224" s="466"/>
      <c r="O224" s="466"/>
      <c r="P224" s="466"/>
      <c r="Q224" s="466"/>
      <c r="R224" s="466"/>
      <c r="S224" s="466"/>
      <c r="T224" s="466"/>
      <c r="U224" s="466"/>
      <c r="V224" s="466"/>
      <c r="W224" s="466"/>
      <c r="X224" s="466"/>
      <c r="Y224" s="466"/>
      <c r="Z224" s="465"/>
      <c r="AA224" s="465"/>
      <c r="AB224" s="465"/>
      <c r="AC224" s="465"/>
      <c r="AD224" s="465"/>
      <c r="AE224" s="465"/>
      <c r="AF224" s="465"/>
      <c r="AG224" s="465"/>
      <c r="AH224" s="465"/>
      <c r="AI224" s="465"/>
      <c r="AJ224" s="465"/>
      <c r="AK224" s="465"/>
      <c r="AL224" s="465"/>
      <c r="AM224" s="465"/>
      <c r="AN224" s="465"/>
      <c r="AO224" s="465"/>
      <c r="AP224" s="465"/>
      <c r="AQ224" s="465"/>
      <c r="AR224" s="465"/>
      <c r="AS224" s="465"/>
      <c r="AT224" s="465"/>
      <c r="AU224" s="465"/>
    </row>
    <row r="225" spans="1:47" x14ac:dyDescent="0.25">
      <c r="A225" s="502"/>
      <c r="B225" s="467">
        <v>574</v>
      </c>
      <c r="C225" s="468" t="s">
        <v>433</v>
      </c>
      <c r="D225" s="445"/>
      <c r="E225" s="454"/>
      <c r="F225" s="454"/>
      <c r="G225" s="454"/>
      <c r="H225" s="454"/>
      <c r="I225" s="455"/>
      <c r="J225" s="465"/>
      <c r="K225" s="466"/>
      <c r="L225" s="466"/>
      <c r="M225" s="466"/>
      <c r="N225" s="466"/>
      <c r="O225" s="466"/>
      <c r="P225" s="466"/>
      <c r="Q225" s="466"/>
      <c r="R225" s="466"/>
      <c r="S225" s="466"/>
      <c r="T225" s="466"/>
      <c r="U225" s="466"/>
      <c r="V225" s="466"/>
      <c r="W225" s="466"/>
      <c r="X225" s="466"/>
      <c r="Y225" s="466"/>
      <c r="Z225" s="465"/>
      <c r="AA225" s="465"/>
      <c r="AB225" s="465"/>
      <c r="AC225" s="465"/>
      <c r="AD225" s="465"/>
      <c r="AE225" s="465"/>
      <c r="AF225" s="465"/>
      <c r="AG225" s="465"/>
      <c r="AH225" s="465"/>
      <c r="AI225" s="465"/>
      <c r="AJ225" s="465"/>
      <c r="AK225" s="465"/>
      <c r="AL225" s="465"/>
      <c r="AM225" s="465"/>
      <c r="AN225" s="465"/>
      <c r="AO225" s="465"/>
      <c r="AP225" s="465"/>
      <c r="AQ225" s="465"/>
      <c r="AR225" s="465"/>
      <c r="AS225" s="465"/>
      <c r="AT225" s="465"/>
      <c r="AU225" s="465"/>
    </row>
    <row r="226" spans="1:47" x14ac:dyDescent="0.25">
      <c r="A226" s="502">
        <v>575</v>
      </c>
      <c r="B226" s="467">
        <v>575</v>
      </c>
      <c r="C226" s="468" t="s">
        <v>280</v>
      </c>
      <c r="D226" s="445">
        <v>0</v>
      </c>
      <c r="E226" s="454">
        <v>0</v>
      </c>
      <c r="F226" s="454">
        <v>0</v>
      </c>
      <c r="G226" s="454">
        <v>0</v>
      </c>
      <c r="H226" s="454">
        <v>0</v>
      </c>
      <c r="I226" s="455">
        <v>0</v>
      </c>
      <c r="J226" s="465">
        <v>0</v>
      </c>
      <c r="K226" s="466">
        <v>0</v>
      </c>
      <c r="L226" s="466">
        <v>0</v>
      </c>
      <c r="M226" s="466">
        <v>0</v>
      </c>
      <c r="N226" s="466">
        <v>0</v>
      </c>
      <c r="O226" s="466">
        <v>0</v>
      </c>
      <c r="P226" s="466">
        <v>0</v>
      </c>
      <c r="Q226" s="466">
        <v>0</v>
      </c>
      <c r="R226" s="466">
        <v>0</v>
      </c>
      <c r="S226" s="466">
        <v>0</v>
      </c>
      <c r="T226" s="466">
        <v>0</v>
      </c>
      <c r="U226" s="466">
        <v>0</v>
      </c>
      <c r="V226" s="466">
        <v>0</v>
      </c>
      <c r="W226" s="466">
        <v>0</v>
      </c>
      <c r="X226" s="466">
        <v>0</v>
      </c>
      <c r="Y226" s="466">
        <v>0</v>
      </c>
      <c r="Z226" s="465">
        <v>0</v>
      </c>
      <c r="AA226" s="465">
        <v>0</v>
      </c>
      <c r="AB226" s="465">
        <v>0</v>
      </c>
      <c r="AC226" s="465">
        <v>0</v>
      </c>
      <c r="AD226" s="465">
        <v>0</v>
      </c>
      <c r="AE226" s="465">
        <v>0</v>
      </c>
      <c r="AF226" s="465">
        <v>0</v>
      </c>
      <c r="AG226" s="465">
        <v>0</v>
      </c>
      <c r="AH226" s="465">
        <v>0</v>
      </c>
      <c r="AI226" s="465">
        <v>0</v>
      </c>
      <c r="AJ226" s="465">
        <v>0</v>
      </c>
      <c r="AK226" s="465">
        <v>0</v>
      </c>
      <c r="AL226" s="465">
        <v>17247595</v>
      </c>
      <c r="AM226" s="465">
        <v>0</v>
      </c>
      <c r="AN226" s="465">
        <v>0</v>
      </c>
      <c r="AO226" s="465">
        <v>0</v>
      </c>
      <c r="AP226" s="465">
        <v>0</v>
      </c>
      <c r="AQ226" s="465">
        <v>0</v>
      </c>
      <c r="AR226" s="465">
        <v>0</v>
      </c>
      <c r="AS226" s="465">
        <v>0</v>
      </c>
      <c r="AT226" s="465">
        <v>0</v>
      </c>
      <c r="AU226" s="465">
        <v>0</v>
      </c>
    </row>
    <row r="227" spans="1:47" s="420" customFormat="1" x14ac:dyDescent="0.25">
      <c r="A227" s="415">
        <v>576</v>
      </c>
      <c r="B227" s="419">
        <v>576</v>
      </c>
      <c r="C227" s="411" t="s">
        <v>281</v>
      </c>
      <c r="D227" s="422">
        <v>0</v>
      </c>
      <c r="E227" s="434">
        <v>0</v>
      </c>
      <c r="F227" s="434">
        <v>0</v>
      </c>
      <c r="G227" s="434">
        <v>0</v>
      </c>
      <c r="H227" s="434">
        <v>0</v>
      </c>
      <c r="I227" s="421">
        <v>0</v>
      </c>
      <c r="J227" s="416">
        <v>0</v>
      </c>
      <c r="K227" s="432">
        <v>0</v>
      </c>
      <c r="L227" s="432">
        <v>0</v>
      </c>
      <c r="M227" s="432">
        <v>0</v>
      </c>
      <c r="N227" s="432">
        <v>0</v>
      </c>
      <c r="O227" s="432">
        <v>0</v>
      </c>
      <c r="P227" s="432">
        <v>0</v>
      </c>
      <c r="Q227" s="432">
        <v>0</v>
      </c>
      <c r="R227" s="432">
        <v>0</v>
      </c>
      <c r="S227" s="432">
        <v>0</v>
      </c>
      <c r="T227" s="432">
        <v>0</v>
      </c>
      <c r="U227" s="432">
        <v>0</v>
      </c>
      <c r="V227" s="432">
        <v>0</v>
      </c>
      <c r="W227" s="432">
        <v>0</v>
      </c>
      <c r="X227" s="432">
        <v>0</v>
      </c>
      <c r="Y227" s="432">
        <v>0</v>
      </c>
      <c r="Z227" s="416">
        <v>0</v>
      </c>
      <c r="AA227" s="416">
        <v>0</v>
      </c>
      <c r="AB227" s="416">
        <v>0</v>
      </c>
      <c r="AC227" s="416">
        <v>0</v>
      </c>
      <c r="AD227" s="416">
        <v>0</v>
      </c>
      <c r="AE227" s="416">
        <v>0</v>
      </c>
      <c r="AF227" s="416">
        <v>0</v>
      </c>
      <c r="AG227" s="416">
        <v>0</v>
      </c>
      <c r="AH227" s="416">
        <v>0</v>
      </c>
      <c r="AI227" s="416">
        <v>0</v>
      </c>
      <c r="AJ227" s="416">
        <v>0</v>
      </c>
      <c r="AK227" s="416">
        <v>0</v>
      </c>
      <c r="AL227" s="416">
        <v>0</v>
      </c>
      <c r="AM227" s="416">
        <v>0</v>
      </c>
      <c r="AN227" s="416">
        <v>0</v>
      </c>
      <c r="AO227" s="416">
        <v>0</v>
      </c>
      <c r="AP227" s="416">
        <v>0</v>
      </c>
      <c r="AQ227" s="416">
        <v>0</v>
      </c>
      <c r="AR227" s="416">
        <v>0</v>
      </c>
      <c r="AS227" s="416">
        <v>0</v>
      </c>
      <c r="AT227" s="416">
        <v>0</v>
      </c>
      <c r="AU227" s="416">
        <v>0</v>
      </c>
    </row>
    <row r="228" spans="1:47" x14ac:dyDescent="0.25">
      <c r="A228" s="502">
        <v>577</v>
      </c>
      <c r="B228" s="474">
        <v>577</v>
      </c>
      <c r="C228" s="486" t="s">
        <v>434</v>
      </c>
      <c r="D228" s="479">
        <v>0</v>
      </c>
      <c r="E228" s="489">
        <v>2</v>
      </c>
      <c r="F228" s="489">
        <v>2</v>
      </c>
      <c r="G228" s="489">
        <v>2</v>
      </c>
      <c r="H228" s="489">
        <v>2</v>
      </c>
      <c r="I228" s="481">
        <v>2</v>
      </c>
      <c r="J228" s="483">
        <v>2</v>
      </c>
      <c r="K228" s="496">
        <v>2</v>
      </c>
      <c r="L228" s="496">
        <v>2</v>
      </c>
      <c r="M228" s="496">
        <v>2</v>
      </c>
      <c r="N228" s="496">
        <v>2</v>
      </c>
      <c r="O228" s="496">
        <v>2</v>
      </c>
      <c r="P228" s="496">
        <v>2</v>
      </c>
      <c r="Q228" s="496">
        <v>0</v>
      </c>
      <c r="R228" s="496">
        <v>0</v>
      </c>
      <c r="S228" s="496">
        <v>2</v>
      </c>
      <c r="T228" s="496">
        <v>2</v>
      </c>
      <c r="U228" s="496">
        <v>2</v>
      </c>
      <c r="V228" s="496">
        <v>2</v>
      </c>
      <c r="W228" s="496">
        <v>2</v>
      </c>
      <c r="X228" s="496">
        <v>2</v>
      </c>
      <c r="Y228" s="496">
        <v>2</v>
      </c>
      <c r="Z228" s="483">
        <v>2</v>
      </c>
      <c r="AA228" s="483">
        <v>0</v>
      </c>
      <c r="AB228" s="483">
        <v>2</v>
      </c>
      <c r="AC228" s="483">
        <v>2</v>
      </c>
      <c r="AD228" s="483">
        <v>2</v>
      </c>
      <c r="AE228" s="483">
        <v>2</v>
      </c>
      <c r="AF228" s="483">
        <v>2</v>
      </c>
      <c r="AG228" s="483">
        <v>2</v>
      </c>
      <c r="AH228" s="483">
        <v>2</v>
      </c>
      <c r="AI228" s="483">
        <v>2</v>
      </c>
      <c r="AJ228" s="483">
        <v>2</v>
      </c>
      <c r="AK228" s="483">
        <v>2</v>
      </c>
      <c r="AL228" s="483">
        <v>1</v>
      </c>
      <c r="AM228" s="483">
        <v>2</v>
      </c>
      <c r="AN228" s="483">
        <v>2</v>
      </c>
      <c r="AO228" s="483">
        <v>2</v>
      </c>
      <c r="AP228" s="483">
        <v>0</v>
      </c>
      <c r="AQ228" s="483">
        <v>0</v>
      </c>
      <c r="AR228" s="483">
        <v>2</v>
      </c>
      <c r="AS228" s="483">
        <v>2</v>
      </c>
      <c r="AT228" s="483">
        <v>2</v>
      </c>
      <c r="AU228" s="483">
        <v>2</v>
      </c>
    </row>
    <row r="229" spans="1:47" x14ac:dyDescent="0.25">
      <c r="A229" s="503"/>
      <c r="B229" s="467">
        <v>578</v>
      </c>
      <c r="C229" s="468" t="s">
        <v>435</v>
      </c>
      <c r="D229" s="445">
        <v>0</v>
      </c>
      <c r="E229" s="454">
        <v>0</v>
      </c>
      <c r="F229" s="454">
        <v>0</v>
      </c>
      <c r="G229" s="454">
        <v>0</v>
      </c>
      <c r="H229" s="454">
        <v>0</v>
      </c>
      <c r="I229" s="455">
        <v>0</v>
      </c>
      <c r="J229" s="465">
        <v>0</v>
      </c>
      <c r="K229" s="466">
        <v>0</v>
      </c>
      <c r="L229" s="466">
        <v>0</v>
      </c>
      <c r="M229" s="466">
        <v>0</v>
      </c>
      <c r="N229" s="466">
        <v>0</v>
      </c>
      <c r="O229" s="466">
        <v>0</v>
      </c>
      <c r="P229" s="466">
        <v>0</v>
      </c>
      <c r="Q229" s="466">
        <v>0</v>
      </c>
      <c r="R229" s="466">
        <v>0</v>
      </c>
      <c r="S229" s="466">
        <v>0</v>
      </c>
      <c r="T229" s="466">
        <v>0</v>
      </c>
      <c r="U229" s="466">
        <v>0</v>
      </c>
      <c r="V229" s="466">
        <v>0</v>
      </c>
      <c r="W229" s="466">
        <v>0</v>
      </c>
      <c r="X229" s="466">
        <v>0</v>
      </c>
      <c r="Y229" s="466">
        <v>0</v>
      </c>
      <c r="Z229" s="465">
        <v>0</v>
      </c>
      <c r="AA229" s="465">
        <v>0</v>
      </c>
      <c r="AB229" s="465">
        <v>0</v>
      </c>
      <c r="AC229" s="465">
        <v>0</v>
      </c>
      <c r="AD229" s="465">
        <v>0</v>
      </c>
      <c r="AE229" s="465">
        <v>0</v>
      </c>
      <c r="AF229" s="465">
        <v>0</v>
      </c>
      <c r="AG229" s="465">
        <v>0</v>
      </c>
      <c r="AH229" s="465">
        <v>0</v>
      </c>
      <c r="AI229" s="465">
        <v>0</v>
      </c>
      <c r="AJ229" s="465">
        <v>0</v>
      </c>
      <c r="AK229" s="465">
        <v>0</v>
      </c>
      <c r="AL229" s="465">
        <v>0</v>
      </c>
      <c r="AM229" s="465">
        <v>0</v>
      </c>
      <c r="AN229" s="465">
        <v>0</v>
      </c>
      <c r="AO229" s="465">
        <v>0</v>
      </c>
      <c r="AP229" s="465">
        <v>0</v>
      </c>
      <c r="AQ229" s="465">
        <v>0</v>
      </c>
      <c r="AR229" s="465">
        <v>0</v>
      </c>
      <c r="AS229" s="465">
        <v>0</v>
      </c>
      <c r="AT229" s="465">
        <v>0</v>
      </c>
      <c r="AU229" s="465">
        <v>0</v>
      </c>
    </row>
    <row r="230" spans="1:47" x14ac:dyDescent="0.25">
      <c r="A230" s="503"/>
      <c r="B230" s="467">
        <v>579</v>
      </c>
      <c r="C230" s="468" t="s">
        <v>436</v>
      </c>
      <c r="D230" s="445">
        <v>0</v>
      </c>
      <c r="E230" s="454">
        <v>0</v>
      </c>
      <c r="F230" s="454">
        <v>0</v>
      </c>
      <c r="G230" s="454">
        <v>0</v>
      </c>
      <c r="H230" s="454">
        <v>0</v>
      </c>
      <c r="I230" s="455">
        <v>0</v>
      </c>
      <c r="J230" s="465">
        <v>0</v>
      </c>
      <c r="K230" s="466">
        <v>0</v>
      </c>
      <c r="L230" s="466">
        <v>0</v>
      </c>
      <c r="M230" s="466">
        <v>0</v>
      </c>
      <c r="N230" s="466">
        <v>0</v>
      </c>
      <c r="O230" s="466">
        <v>0</v>
      </c>
      <c r="P230" s="466">
        <v>0</v>
      </c>
      <c r="Q230" s="466">
        <v>0</v>
      </c>
      <c r="R230" s="466">
        <v>0</v>
      </c>
      <c r="S230" s="466">
        <v>0</v>
      </c>
      <c r="T230" s="466">
        <v>0</v>
      </c>
      <c r="U230" s="466">
        <v>0</v>
      </c>
      <c r="V230" s="466">
        <v>0</v>
      </c>
      <c r="W230" s="466">
        <v>0</v>
      </c>
      <c r="X230" s="466">
        <v>0</v>
      </c>
      <c r="Y230" s="466">
        <v>0</v>
      </c>
      <c r="Z230" s="465">
        <v>0</v>
      </c>
      <c r="AA230" s="465">
        <v>0</v>
      </c>
      <c r="AB230" s="465">
        <v>0</v>
      </c>
      <c r="AC230" s="465">
        <v>0</v>
      </c>
      <c r="AD230" s="465">
        <v>0</v>
      </c>
      <c r="AE230" s="465">
        <v>0</v>
      </c>
      <c r="AF230" s="465">
        <v>0</v>
      </c>
      <c r="AG230" s="465">
        <v>0</v>
      </c>
      <c r="AH230" s="465">
        <v>0</v>
      </c>
      <c r="AI230" s="465">
        <v>0</v>
      </c>
      <c r="AJ230" s="465">
        <v>0</v>
      </c>
      <c r="AK230" s="465">
        <v>0</v>
      </c>
      <c r="AL230" s="465">
        <v>0</v>
      </c>
      <c r="AM230" s="465">
        <v>0</v>
      </c>
      <c r="AN230" s="465">
        <v>0</v>
      </c>
      <c r="AO230" s="465">
        <v>0</v>
      </c>
      <c r="AP230" s="465">
        <v>0</v>
      </c>
      <c r="AQ230" s="465">
        <v>0</v>
      </c>
      <c r="AR230" s="465">
        <v>0</v>
      </c>
      <c r="AS230" s="465">
        <v>0</v>
      </c>
      <c r="AT230" s="465">
        <v>0</v>
      </c>
      <c r="AU230" s="465">
        <v>0</v>
      </c>
    </row>
    <row r="231" spans="1:47" x14ac:dyDescent="0.25">
      <c r="A231" s="503"/>
      <c r="B231" s="467">
        <v>580</v>
      </c>
      <c r="C231" s="468" t="s">
        <v>437</v>
      </c>
      <c r="D231" s="445">
        <v>0</v>
      </c>
      <c r="E231" s="454">
        <v>0</v>
      </c>
      <c r="F231" s="454">
        <v>0</v>
      </c>
      <c r="G231" s="454">
        <v>0</v>
      </c>
      <c r="H231" s="454">
        <v>0</v>
      </c>
      <c r="I231" s="455">
        <v>0</v>
      </c>
      <c r="J231" s="465">
        <v>0</v>
      </c>
      <c r="K231" s="466">
        <v>0</v>
      </c>
      <c r="L231" s="466">
        <v>0</v>
      </c>
      <c r="M231" s="466">
        <v>0</v>
      </c>
      <c r="N231" s="466">
        <v>0</v>
      </c>
      <c r="O231" s="466">
        <v>0</v>
      </c>
      <c r="P231" s="466">
        <v>0</v>
      </c>
      <c r="Q231" s="466">
        <v>0</v>
      </c>
      <c r="R231" s="466">
        <v>0</v>
      </c>
      <c r="S231" s="466">
        <v>0</v>
      </c>
      <c r="T231" s="466">
        <v>0</v>
      </c>
      <c r="U231" s="466">
        <v>0</v>
      </c>
      <c r="V231" s="466">
        <v>0</v>
      </c>
      <c r="W231" s="466">
        <v>0</v>
      </c>
      <c r="X231" s="466">
        <v>0</v>
      </c>
      <c r="Y231" s="466">
        <v>0</v>
      </c>
      <c r="Z231" s="465">
        <v>0</v>
      </c>
      <c r="AA231" s="465">
        <v>0</v>
      </c>
      <c r="AB231" s="465">
        <v>0</v>
      </c>
      <c r="AC231" s="465">
        <v>0</v>
      </c>
      <c r="AD231" s="465">
        <v>0</v>
      </c>
      <c r="AE231" s="465">
        <v>0</v>
      </c>
      <c r="AF231" s="465">
        <v>0</v>
      </c>
      <c r="AG231" s="465">
        <v>0</v>
      </c>
      <c r="AH231" s="465">
        <v>0</v>
      </c>
      <c r="AI231" s="465">
        <v>0</v>
      </c>
      <c r="AJ231" s="465">
        <v>0</v>
      </c>
      <c r="AK231" s="465">
        <v>0</v>
      </c>
      <c r="AL231" s="465">
        <v>0</v>
      </c>
      <c r="AM231" s="465">
        <v>0</v>
      </c>
      <c r="AN231" s="465">
        <v>0</v>
      </c>
      <c r="AO231" s="465">
        <v>0</v>
      </c>
      <c r="AP231" s="465">
        <v>0</v>
      </c>
      <c r="AQ231" s="465">
        <v>0</v>
      </c>
      <c r="AR231" s="465">
        <v>0</v>
      </c>
      <c r="AS231" s="465">
        <v>0</v>
      </c>
      <c r="AT231" s="465">
        <v>0</v>
      </c>
      <c r="AU231" s="465">
        <v>0</v>
      </c>
    </row>
    <row r="232" spans="1:47" x14ac:dyDescent="0.25">
      <c r="A232" s="503"/>
      <c r="B232" s="467">
        <v>581</v>
      </c>
      <c r="C232" s="468" t="s">
        <v>438</v>
      </c>
      <c r="D232" s="445">
        <v>0</v>
      </c>
      <c r="E232" s="454">
        <v>0</v>
      </c>
      <c r="F232" s="454">
        <v>0</v>
      </c>
      <c r="G232" s="454">
        <v>0</v>
      </c>
      <c r="H232" s="454">
        <v>0</v>
      </c>
      <c r="I232" s="455">
        <v>0</v>
      </c>
      <c r="J232" s="465">
        <v>0</v>
      </c>
      <c r="K232" s="466">
        <v>0</v>
      </c>
      <c r="L232" s="466">
        <v>0</v>
      </c>
      <c r="M232" s="466">
        <v>0</v>
      </c>
      <c r="N232" s="466">
        <v>0</v>
      </c>
      <c r="O232" s="466">
        <v>0</v>
      </c>
      <c r="P232" s="466">
        <v>0</v>
      </c>
      <c r="Q232" s="466">
        <v>0</v>
      </c>
      <c r="R232" s="466">
        <v>0</v>
      </c>
      <c r="S232" s="466">
        <v>0</v>
      </c>
      <c r="T232" s="466">
        <v>0</v>
      </c>
      <c r="U232" s="466">
        <v>0</v>
      </c>
      <c r="V232" s="466">
        <v>0</v>
      </c>
      <c r="W232" s="466">
        <v>0</v>
      </c>
      <c r="X232" s="466">
        <v>0</v>
      </c>
      <c r="Y232" s="466">
        <v>0</v>
      </c>
      <c r="Z232" s="465">
        <v>0</v>
      </c>
      <c r="AA232" s="465">
        <v>0</v>
      </c>
      <c r="AB232" s="465">
        <v>0</v>
      </c>
      <c r="AC232" s="465">
        <v>0</v>
      </c>
      <c r="AD232" s="465">
        <v>0</v>
      </c>
      <c r="AE232" s="465">
        <v>0</v>
      </c>
      <c r="AF232" s="465">
        <v>0</v>
      </c>
      <c r="AG232" s="465">
        <v>0</v>
      </c>
      <c r="AH232" s="465">
        <v>0</v>
      </c>
      <c r="AI232" s="465">
        <v>0</v>
      </c>
      <c r="AJ232" s="465">
        <v>0</v>
      </c>
      <c r="AK232" s="465">
        <v>0</v>
      </c>
      <c r="AL232" s="465">
        <v>0</v>
      </c>
      <c r="AM232" s="465">
        <v>0</v>
      </c>
      <c r="AN232" s="465">
        <v>0</v>
      </c>
      <c r="AO232" s="465">
        <v>0</v>
      </c>
      <c r="AP232" s="465">
        <v>0</v>
      </c>
      <c r="AQ232" s="465">
        <v>0</v>
      </c>
      <c r="AR232" s="465">
        <v>0</v>
      </c>
      <c r="AS232" s="465">
        <v>0</v>
      </c>
      <c r="AT232" s="465">
        <v>0</v>
      </c>
      <c r="AU232" s="465">
        <v>0</v>
      </c>
    </row>
    <row r="233" spans="1:47" x14ac:dyDescent="0.25">
      <c r="A233" s="503"/>
      <c r="B233" s="467">
        <v>582</v>
      </c>
      <c r="C233" s="468" t="s">
        <v>439</v>
      </c>
      <c r="D233" s="445">
        <v>0</v>
      </c>
      <c r="E233" s="454">
        <v>0</v>
      </c>
      <c r="F233" s="454">
        <v>0</v>
      </c>
      <c r="G233" s="454">
        <v>0</v>
      </c>
      <c r="H233" s="454">
        <v>0</v>
      </c>
      <c r="I233" s="455">
        <v>0</v>
      </c>
      <c r="J233" s="465">
        <v>0</v>
      </c>
      <c r="K233" s="466">
        <v>0</v>
      </c>
      <c r="L233" s="466">
        <v>0</v>
      </c>
      <c r="M233" s="466">
        <v>0</v>
      </c>
      <c r="N233" s="466">
        <v>0</v>
      </c>
      <c r="O233" s="466">
        <v>0</v>
      </c>
      <c r="P233" s="466">
        <v>0</v>
      </c>
      <c r="Q233" s="466">
        <v>0</v>
      </c>
      <c r="R233" s="466">
        <v>0</v>
      </c>
      <c r="S233" s="466">
        <v>0</v>
      </c>
      <c r="T233" s="466">
        <v>0</v>
      </c>
      <c r="U233" s="466">
        <v>0</v>
      </c>
      <c r="V233" s="466">
        <v>0</v>
      </c>
      <c r="W233" s="466">
        <v>0</v>
      </c>
      <c r="X233" s="466">
        <v>0</v>
      </c>
      <c r="Y233" s="466">
        <v>0</v>
      </c>
      <c r="Z233" s="465">
        <v>0</v>
      </c>
      <c r="AA233" s="465">
        <v>0</v>
      </c>
      <c r="AB233" s="465">
        <v>0</v>
      </c>
      <c r="AC233" s="465">
        <v>0</v>
      </c>
      <c r="AD233" s="465">
        <v>0</v>
      </c>
      <c r="AE233" s="465">
        <v>0</v>
      </c>
      <c r="AF233" s="465">
        <v>0</v>
      </c>
      <c r="AG233" s="465">
        <v>0</v>
      </c>
      <c r="AH233" s="465">
        <v>0</v>
      </c>
      <c r="AI233" s="465">
        <v>0</v>
      </c>
      <c r="AJ233" s="465">
        <v>0</v>
      </c>
      <c r="AK233" s="465">
        <v>0</v>
      </c>
      <c r="AL233" s="465">
        <v>0</v>
      </c>
      <c r="AM233" s="465">
        <v>0</v>
      </c>
      <c r="AN233" s="465">
        <v>0</v>
      </c>
      <c r="AO233" s="465">
        <v>0</v>
      </c>
      <c r="AP233" s="465">
        <v>0</v>
      </c>
      <c r="AQ233" s="465">
        <v>0</v>
      </c>
      <c r="AR233" s="465">
        <v>0</v>
      </c>
      <c r="AS233" s="465">
        <v>0</v>
      </c>
      <c r="AT233" s="465">
        <v>0</v>
      </c>
      <c r="AU233" s="465">
        <v>0</v>
      </c>
    </row>
    <row r="234" spans="1:47" x14ac:dyDescent="0.25">
      <c r="A234" s="503"/>
      <c r="B234" s="467">
        <v>583</v>
      </c>
      <c r="C234" s="468" t="s">
        <v>440</v>
      </c>
      <c r="D234" s="445">
        <v>0</v>
      </c>
      <c r="E234" s="454">
        <v>0</v>
      </c>
      <c r="F234" s="454">
        <v>0</v>
      </c>
      <c r="G234" s="454">
        <v>0</v>
      </c>
      <c r="H234" s="454">
        <v>0</v>
      </c>
      <c r="I234" s="455">
        <v>0</v>
      </c>
      <c r="J234" s="465">
        <v>0</v>
      </c>
      <c r="K234" s="466">
        <v>0</v>
      </c>
      <c r="L234" s="466">
        <v>0</v>
      </c>
      <c r="M234" s="466">
        <v>0</v>
      </c>
      <c r="N234" s="466">
        <v>0</v>
      </c>
      <c r="O234" s="466">
        <v>0</v>
      </c>
      <c r="P234" s="466">
        <v>0</v>
      </c>
      <c r="Q234" s="466">
        <v>0</v>
      </c>
      <c r="R234" s="466">
        <v>0</v>
      </c>
      <c r="S234" s="466">
        <v>0</v>
      </c>
      <c r="T234" s="466">
        <v>0</v>
      </c>
      <c r="U234" s="466">
        <v>0</v>
      </c>
      <c r="V234" s="466">
        <v>0</v>
      </c>
      <c r="W234" s="466">
        <v>0</v>
      </c>
      <c r="X234" s="466">
        <v>0</v>
      </c>
      <c r="Y234" s="466">
        <v>0</v>
      </c>
      <c r="Z234" s="465">
        <v>0</v>
      </c>
      <c r="AA234" s="465">
        <v>0</v>
      </c>
      <c r="AB234" s="465">
        <v>0</v>
      </c>
      <c r="AC234" s="465">
        <v>0</v>
      </c>
      <c r="AD234" s="465">
        <v>0</v>
      </c>
      <c r="AE234" s="465">
        <v>0</v>
      </c>
      <c r="AF234" s="465">
        <v>0</v>
      </c>
      <c r="AG234" s="465">
        <v>0</v>
      </c>
      <c r="AH234" s="465">
        <v>0</v>
      </c>
      <c r="AI234" s="465">
        <v>0</v>
      </c>
      <c r="AJ234" s="465">
        <v>0</v>
      </c>
      <c r="AK234" s="465">
        <v>0</v>
      </c>
      <c r="AL234" s="465">
        <v>0</v>
      </c>
      <c r="AM234" s="465">
        <v>0</v>
      </c>
      <c r="AN234" s="465">
        <v>0</v>
      </c>
      <c r="AO234" s="465">
        <v>0</v>
      </c>
      <c r="AP234" s="465">
        <v>0</v>
      </c>
      <c r="AQ234" s="465">
        <v>0</v>
      </c>
      <c r="AR234" s="465">
        <v>0</v>
      </c>
      <c r="AS234" s="465">
        <v>0</v>
      </c>
      <c r="AT234" s="465">
        <v>0</v>
      </c>
      <c r="AU234" s="465">
        <v>0</v>
      </c>
    </row>
    <row r="235" spans="1:47" x14ac:dyDescent="0.25">
      <c r="A235" s="503"/>
      <c r="B235" s="467">
        <v>584</v>
      </c>
      <c r="C235" s="468" t="s">
        <v>441</v>
      </c>
      <c r="D235" s="445">
        <v>0</v>
      </c>
      <c r="E235" s="454">
        <v>0</v>
      </c>
      <c r="F235" s="454">
        <v>0</v>
      </c>
      <c r="G235" s="454">
        <v>0</v>
      </c>
      <c r="H235" s="454">
        <v>0</v>
      </c>
      <c r="I235" s="455">
        <v>0</v>
      </c>
      <c r="J235" s="465">
        <v>0</v>
      </c>
      <c r="K235" s="466">
        <v>0</v>
      </c>
      <c r="L235" s="466">
        <v>0</v>
      </c>
      <c r="M235" s="466">
        <v>0</v>
      </c>
      <c r="N235" s="466">
        <v>0</v>
      </c>
      <c r="O235" s="466">
        <v>0</v>
      </c>
      <c r="P235" s="466">
        <v>0</v>
      </c>
      <c r="Q235" s="466">
        <v>0</v>
      </c>
      <c r="R235" s="466">
        <v>0</v>
      </c>
      <c r="S235" s="466">
        <v>0</v>
      </c>
      <c r="T235" s="466">
        <v>0</v>
      </c>
      <c r="U235" s="466">
        <v>0</v>
      </c>
      <c r="V235" s="466">
        <v>0</v>
      </c>
      <c r="W235" s="466">
        <v>0</v>
      </c>
      <c r="X235" s="466">
        <v>0</v>
      </c>
      <c r="Y235" s="466">
        <v>0</v>
      </c>
      <c r="Z235" s="465">
        <v>0</v>
      </c>
      <c r="AA235" s="465">
        <v>0</v>
      </c>
      <c r="AB235" s="465">
        <v>0</v>
      </c>
      <c r="AC235" s="465">
        <v>0</v>
      </c>
      <c r="AD235" s="465">
        <v>0</v>
      </c>
      <c r="AE235" s="465">
        <v>0</v>
      </c>
      <c r="AF235" s="465">
        <v>0</v>
      </c>
      <c r="AG235" s="465">
        <v>0</v>
      </c>
      <c r="AH235" s="465">
        <v>0</v>
      </c>
      <c r="AI235" s="465">
        <v>0</v>
      </c>
      <c r="AJ235" s="465">
        <v>0</v>
      </c>
      <c r="AK235" s="465">
        <v>0</v>
      </c>
      <c r="AL235" s="465">
        <v>0</v>
      </c>
      <c r="AM235" s="465">
        <v>0</v>
      </c>
      <c r="AN235" s="465">
        <v>0</v>
      </c>
      <c r="AO235" s="465">
        <v>0</v>
      </c>
      <c r="AP235" s="465">
        <v>0</v>
      </c>
      <c r="AQ235" s="465">
        <v>0</v>
      </c>
      <c r="AR235" s="465">
        <v>0</v>
      </c>
      <c r="AS235" s="465">
        <v>0</v>
      </c>
      <c r="AT235" s="465">
        <v>0</v>
      </c>
      <c r="AU235" s="465">
        <v>0</v>
      </c>
    </row>
    <row r="236" spans="1:47" x14ac:dyDescent="0.25">
      <c r="A236" s="503"/>
      <c r="B236" s="467">
        <v>585</v>
      </c>
      <c r="C236" s="468" t="s">
        <v>442</v>
      </c>
      <c r="D236" s="445">
        <v>0</v>
      </c>
      <c r="E236" s="454">
        <v>0</v>
      </c>
      <c r="F236" s="454">
        <v>0</v>
      </c>
      <c r="G236" s="454">
        <v>0</v>
      </c>
      <c r="H236" s="454">
        <v>0</v>
      </c>
      <c r="I236" s="455">
        <v>0</v>
      </c>
      <c r="J236" s="465">
        <v>0</v>
      </c>
      <c r="K236" s="466">
        <v>0</v>
      </c>
      <c r="L236" s="466">
        <v>0</v>
      </c>
      <c r="M236" s="466">
        <v>0</v>
      </c>
      <c r="N236" s="466">
        <v>0</v>
      </c>
      <c r="O236" s="466">
        <v>0</v>
      </c>
      <c r="P236" s="466">
        <v>0</v>
      </c>
      <c r="Q236" s="466">
        <v>0</v>
      </c>
      <c r="R236" s="466">
        <v>0</v>
      </c>
      <c r="S236" s="466">
        <v>0</v>
      </c>
      <c r="T236" s="466">
        <v>0</v>
      </c>
      <c r="U236" s="466">
        <v>0</v>
      </c>
      <c r="V236" s="466">
        <v>0</v>
      </c>
      <c r="W236" s="466">
        <v>0</v>
      </c>
      <c r="X236" s="466">
        <v>0</v>
      </c>
      <c r="Y236" s="466">
        <v>0</v>
      </c>
      <c r="Z236" s="465">
        <v>0</v>
      </c>
      <c r="AA236" s="465">
        <v>0</v>
      </c>
      <c r="AB236" s="465">
        <v>0</v>
      </c>
      <c r="AC236" s="465">
        <v>0</v>
      </c>
      <c r="AD236" s="465">
        <v>0</v>
      </c>
      <c r="AE236" s="465">
        <v>0</v>
      </c>
      <c r="AF236" s="465">
        <v>0</v>
      </c>
      <c r="AG236" s="465">
        <v>0</v>
      </c>
      <c r="AH236" s="465">
        <v>0</v>
      </c>
      <c r="AI236" s="465">
        <v>0</v>
      </c>
      <c r="AJ236" s="465">
        <v>0</v>
      </c>
      <c r="AK236" s="465">
        <v>0</v>
      </c>
      <c r="AL236" s="465">
        <v>0</v>
      </c>
      <c r="AM236" s="465">
        <v>0</v>
      </c>
      <c r="AN236" s="465">
        <v>0</v>
      </c>
      <c r="AO236" s="465">
        <v>0</v>
      </c>
      <c r="AP236" s="465">
        <v>0</v>
      </c>
      <c r="AQ236" s="465">
        <v>0</v>
      </c>
      <c r="AR236" s="465">
        <v>0</v>
      </c>
      <c r="AS236" s="465">
        <v>0</v>
      </c>
      <c r="AT236" s="465">
        <v>0</v>
      </c>
      <c r="AU236" s="465">
        <v>0</v>
      </c>
    </row>
    <row r="237" spans="1:47" x14ac:dyDescent="0.25">
      <c r="A237" s="501">
        <v>586</v>
      </c>
      <c r="B237" s="467">
        <v>586</v>
      </c>
      <c r="C237" s="468" t="s">
        <v>478</v>
      </c>
      <c r="D237" s="445">
        <v>0</v>
      </c>
      <c r="E237" s="454">
        <v>0</v>
      </c>
      <c r="F237" s="454">
        <v>0</v>
      </c>
      <c r="G237" s="454">
        <v>0</v>
      </c>
      <c r="H237" s="454">
        <v>0</v>
      </c>
      <c r="I237" s="455">
        <v>0</v>
      </c>
      <c r="J237" s="465">
        <v>0</v>
      </c>
      <c r="K237" s="466">
        <v>0</v>
      </c>
      <c r="L237" s="466">
        <v>0</v>
      </c>
      <c r="M237" s="466">
        <v>0</v>
      </c>
      <c r="N237" s="466">
        <v>0</v>
      </c>
      <c r="O237" s="466">
        <v>0</v>
      </c>
      <c r="P237" s="466">
        <v>0</v>
      </c>
      <c r="Q237" s="466">
        <v>0</v>
      </c>
      <c r="R237" s="466">
        <v>0</v>
      </c>
      <c r="S237" s="466">
        <v>0</v>
      </c>
      <c r="T237" s="466">
        <v>0</v>
      </c>
      <c r="U237" s="466">
        <v>0</v>
      </c>
      <c r="V237" s="466">
        <v>0</v>
      </c>
      <c r="W237" s="466">
        <v>0</v>
      </c>
      <c r="X237" s="466">
        <v>0</v>
      </c>
      <c r="Y237" s="466">
        <v>0</v>
      </c>
      <c r="Z237" s="465">
        <v>0</v>
      </c>
      <c r="AA237" s="465">
        <v>0</v>
      </c>
      <c r="AB237" s="465">
        <v>0</v>
      </c>
      <c r="AC237" s="465">
        <v>0</v>
      </c>
      <c r="AD237" s="465">
        <v>0</v>
      </c>
      <c r="AE237" s="465">
        <v>0</v>
      </c>
      <c r="AF237" s="465">
        <v>0</v>
      </c>
      <c r="AG237" s="465">
        <v>0</v>
      </c>
      <c r="AH237" s="465">
        <v>0</v>
      </c>
      <c r="AI237" s="465">
        <v>0</v>
      </c>
      <c r="AJ237" s="465">
        <v>0</v>
      </c>
      <c r="AK237" s="465">
        <v>0</v>
      </c>
      <c r="AL237" s="465">
        <v>0</v>
      </c>
      <c r="AM237" s="465">
        <v>0</v>
      </c>
      <c r="AN237" s="465">
        <v>0</v>
      </c>
      <c r="AO237" s="465">
        <v>0</v>
      </c>
      <c r="AP237" s="465">
        <v>0</v>
      </c>
      <c r="AQ237" s="465">
        <v>0</v>
      </c>
      <c r="AR237" s="465">
        <v>0</v>
      </c>
      <c r="AS237" s="465">
        <v>0</v>
      </c>
      <c r="AT237" s="465">
        <v>0</v>
      </c>
      <c r="AU237" s="465">
        <v>0</v>
      </c>
    </row>
    <row r="238" spans="1:47" x14ac:dyDescent="0.25">
      <c r="A238" s="503"/>
      <c r="B238" s="467">
        <v>587</v>
      </c>
      <c r="C238" s="468" t="s">
        <v>443</v>
      </c>
      <c r="D238" s="445">
        <v>0</v>
      </c>
      <c r="E238" s="454">
        <v>0</v>
      </c>
      <c r="F238" s="454">
        <v>0</v>
      </c>
      <c r="G238" s="454">
        <v>0</v>
      </c>
      <c r="H238" s="454">
        <v>0</v>
      </c>
      <c r="I238" s="455">
        <v>0</v>
      </c>
      <c r="J238" s="465">
        <v>0</v>
      </c>
      <c r="K238" s="466">
        <v>0</v>
      </c>
      <c r="L238" s="466">
        <v>0</v>
      </c>
      <c r="M238" s="466">
        <v>0</v>
      </c>
      <c r="N238" s="466">
        <v>0</v>
      </c>
      <c r="O238" s="466">
        <v>0</v>
      </c>
      <c r="P238" s="466">
        <v>0</v>
      </c>
      <c r="Q238" s="466">
        <v>0</v>
      </c>
      <c r="R238" s="466">
        <v>0</v>
      </c>
      <c r="S238" s="466">
        <v>0</v>
      </c>
      <c r="T238" s="466">
        <v>0</v>
      </c>
      <c r="U238" s="466">
        <v>0</v>
      </c>
      <c r="V238" s="466">
        <v>0</v>
      </c>
      <c r="W238" s="466">
        <v>0</v>
      </c>
      <c r="X238" s="466">
        <v>0</v>
      </c>
      <c r="Y238" s="466">
        <v>0</v>
      </c>
      <c r="Z238" s="465">
        <v>0</v>
      </c>
      <c r="AA238" s="465">
        <v>0</v>
      </c>
      <c r="AB238" s="465">
        <v>0</v>
      </c>
      <c r="AC238" s="465">
        <v>0</v>
      </c>
      <c r="AD238" s="465">
        <v>0</v>
      </c>
      <c r="AE238" s="465">
        <v>0</v>
      </c>
      <c r="AF238" s="465">
        <v>0</v>
      </c>
      <c r="AG238" s="465">
        <v>0</v>
      </c>
      <c r="AH238" s="465">
        <v>0</v>
      </c>
      <c r="AI238" s="465">
        <v>0</v>
      </c>
      <c r="AJ238" s="465">
        <v>0</v>
      </c>
      <c r="AK238" s="465">
        <v>0</v>
      </c>
      <c r="AL238" s="465">
        <v>0</v>
      </c>
      <c r="AM238" s="465">
        <v>0</v>
      </c>
      <c r="AN238" s="465">
        <v>0</v>
      </c>
      <c r="AO238" s="465">
        <v>0</v>
      </c>
      <c r="AP238" s="465">
        <v>0</v>
      </c>
      <c r="AQ238" s="465">
        <v>0</v>
      </c>
      <c r="AR238" s="465">
        <v>0</v>
      </c>
      <c r="AS238" s="465">
        <v>0</v>
      </c>
      <c r="AT238" s="465">
        <v>0</v>
      </c>
      <c r="AU238" s="465">
        <v>0</v>
      </c>
    </row>
    <row r="239" spans="1:47" x14ac:dyDescent="0.25">
      <c r="A239" s="503"/>
      <c r="B239" s="467">
        <v>588</v>
      </c>
      <c r="C239" s="468" t="s">
        <v>444</v>
      </c>
      <c r="D239" s="445">
        <v>0</v>
      </c>
      <c r="E239" s="454">
        <v>0</v>
      </c>
      <c r="F239" s="454">
        <v>0</v>
      </c>
      <c r="G239" s="454">
        <v>0</v>
      </c>
      <c r="H239" s="454">
        <v>0</v>
      </c>
      <c r="I239" s="455">
        <v>0</v>
      </c>
      <c r="J239" s="465">
        <v>0</v>
      </c>
      <c r="K239" s="466">
        <v>0</v>
      </c>
      <c r="L239" s="466">
        <v>0</v>
      </c>
      <c r="M239" s="466">
        <v>0</v>
      </c>
      <c r="N239" s="466">
        <v>0</v>
      </c>
      <c r="O239" s="466">
        <v>0</v>
      </c>
      <c r="P239" s="466">
        <v>0</v>
      </c>
      <c r="Q239" s="466">
        <v>0</v>
      </c>
      <c r="R239" s="466">
        <v>0</v>
      </c>
      <c r="S239" s="466">
        <v>0</v>
      </c>
      <c r="T239" s="466">
        <v>0</v>
      </c>
      <c r="U239" s="466">
        <v>0</v>
      </c>
      <c r="V239" s="466">
        <v>0</v>
      </c>
      <c r="W239" s="466">
        <v>0</v>
      </c>
      <c r="X239" s="466">
        <v>0</v>
      </c>
      <c r="Y239" s="466">
        <v>0</v>
      </c>
      <c r="Z239" s="465">
        <v>0</v>
      </c>
      <c r="AA239" s="465">
        <v>0</v>
      </c>
      <c r="AB239" s="465">
        <v>0</v>
      </c>
      <c r="AC239" s="465">
        <v>0</v>
      </c>
      <c r="AD239" s="465">
        <v>0</v>
      </c>
      <c r="AE239" s="465">
        <v>0</v>
      </c>
      <c r="AF239" s="465">
        <v>0</v>
      </c>
      <c r="AG239" s="465">
        <v>0</v>
      </c>
      <c r="AH239" s="465">
        <v>0</v>
      </c>
      <c r="AI239" s="465">
        <v>0</v>
      </c>
      <c r="AJ239" s="465">
        <v>0</v>
      </c>
      <c r="AK239" s="465">
        <v>0</v>
      </c>
      <c r="AL239" s="465">
        <v>0</v>
      </c>
      <c r="AM239" s="465">
        <v>0</v>
      </c>
      <c r="AN239" s="465">
        <v>0</v>
      </c>
      <c r="AO239" s="465">
        <v>0</v>
      </c>
      <c r="AP239" s="465">
        <v>0</v>
      </c>
      <c r="AQ239" s="465">
        <v>0</v>
      </c>
      <c r="AR239" s="465">
        <v>0</v>
      </c>
      <c r="AS239" s="465">
        <v>0</v>
      </c>
      <c r="AT239" s="465">
        <v>0</v>
      </c>
      <c r="AU239" s="465">
        <v>0</v>
      </c>
    </row>
    <row r="240" spans="1:47" x14ac:dyDescent="0.25">
      <c r="A240" s="503"/>
      <c r="B240" s="441">
        <v>993</v>
      </c>
      <c r="C240" s="448" t="s">
        <v>445</v>
      </c>
      <c r="D240" s="445">
        <v>0</v>
      </c>
      <c r="E240" s="444">
        <v>0</v>
      </c>
      <c r="F240" s="444">
        <v>0</v>
      </c>
      <c r="G240" s="444">
        <v>0</v>
      </c>
      <c r="H240" s="444">
        <v>0</v>
      </c>
      <c r="I240" s="443">
        <v>0</v>
      </c>
      <c r="J240" s="461">
        <v>0</v>
      </c>
      <c r="K240" s="462">
        <v>0</v>
      </c>
      <c r="L240" s="462">
        <v>0</v>
      </c>
      <c r="M240" s="462">
        <v>0</v>
      </c>
      <c r="N240" s="462">
        <v>0</v>
      </c>
      <c r="O240" s="462">
        <v>0</v>
      </c>
      <c r="P240" s="462">
        <v>0</v>
      </c>
      <c r="Q240" s="462">
        <v>0</v>
      </c>
      <c r="R240" s="462">
        <v>0</v>
      </c>
      <c r="S240" s="462">
        <v>0</v>
      </c>
      <c r="T240" s="462">
        <v>0</v>
      </c>
      <c r="U240" s="462">
        <v>0</v>
      </c>
      <c r="V240" s="462">
        <v>0</v>
      </c>
      <c r="W240" s="462">
        <v>0</v>
      </c>
      <c r="X240" s="462">
        <v>0</v>
      </c>
      <c r="Y240" s="462">
        <v>0</v>
      </c>
      <c r="Z240" s="461">
        <v>0</v>
      </c>
      <c r="AA240" s="461">
        <v>0</v>
      </c>
      <c r="AB240" s="461">
        <v>0</v>
      </c>
      <c r="AC240" s="461">
        <v>0</v>
      </c>
      <c r="AD240" s="461">
        <v>0</v>
      </c>
      <c r="AE240" s="461">
        <v>0</v>
      </c>
      <c r="AF240" s="461">
        <v>0</v>
      </c>
      <c r="AG240" s="461">
        <v>0</v>
      </c>
      <c r="AH240" s="461">
        <v>0</v>
      </c>
      <c r="AI240" s="461">
        <v>0</v>
      </c>
      <c r="AJ240" s="461">
        <v>0</v>
      </c>
      <c r="AK240" s="461">
        <v>0</v>
      </c>
      <c r="AL240" s="461">
        <v>0</v>
      </c>
      <c r="AM240" s="461">
        <v>0</v>
      </c>
      <c r="AN240" s="461">
        <v>0</v>
      </c>
      <c r="AO240" s="461">
        <v>0</v>
      </c>
      <c r="AP240" s="461">
        <v>0</v>
      </c>
      <c r="AQ240" s="461">
        <v>0</v>
      </c>
      <c r="AR240" s="461">
        <v>0</v>
      </c>
      <c r="AS240" s="461">
        <v>0</v>
      </c>
      <c r="AT240" s="461">
        <v>0</v>
      </c>
      <c r="AU240" s="461">
        <v>0</v>
      </c>
    </row>
    <row r="241" spans="1:47" x14ac:dyDescent="0.25">
      <c r="A241" s="503"/>
      <c r="B241" s="441">
        <v>994</v>
      </c>
      <c r="C241" s="448" t="s">
        <v>446</v>
      </c>
      <c r="D241" s="445">
        <v>0</v>
      </c>
      <c r="E241" s="444">
        <v>0</v>
      </c>
      <c r="F241" s="444">
        <v>0</v>
      </c>
      <c r="G241" s="444">
        <v>0</v>
      </c>
      <c r="H241" s="444">
        <v>0</v>
      </c>
      <c r="I241" s="443">
        <v>0</v>
      </c>
      <c r="J241" s="461">
        <v>0</v>
      </c>
      <c r="K241" s="462">
        <v>0</v>
      </c>
      <c r="L241" s="462">
        <v>0</v>
      </c>
      <c r="M241" s="462">
        <v>0</v>
      </c>
      <c r="N241" s="462">
        <v>0</v>
      </c>
      <c r="O241" s="462">
        <v>0</v>
      </c>
      <c r="P241" s="462">
        <v>0</v>
      </c>
      <c r="Q241" s="462">
        <v>0</v>
      </c>
      <c r="R241" s="462">
        <v>0</v>
      </c>
      <c r="S241" s="462">
        <v>0</v>
      </c>
      <c r="T241" s="462">
        <v>0</v>
      </c>
      <c r="U241" s="462">
        <v>0</v>
      </c>
      <c r="V241" s="462">
        <v>0</v>
      </c>
      <c r="W241" s="462">
        <v>0</v>
      </c>
      <c r="X241" s="462">
        <v>0</v>
      </c>
      <c r="Y241" s="462">
        <v>0</v>
      </c>
      <c r="Z241" s="461">
        <v>0</v>
      </c>
      <c r="AA241" s="461">
        <v>0</v>
      </c>
      <c r="AB241" s="461">
        <v>0</v>
      </c>
      <c r="AC241" s="461">
        <v>0</v>
      </c>
      <c r="AD241" s="461">
        <v>0</v>
      </c>
      <c r="AE241" s="461">
        <v>0</v>
      </c>
      <c r="AF241" s="461">
        <v>0</v>
      </c>
      <c r="AG241" s="461">
        <v>0</v>
      </c>
      <c r="AH241" s="461">
        <v>0</v>
      </c>
      <c r="AI241" s="461">
        <v>0</v>
      </c>
      <c r="AJ241" s="461">
        <v>0</v>
      </c>
      <c r="AK241" s="461">
        <v>0</v>
      </c>
      <c r="AL241" s="461">
        <v>0</v>
      </c>
      <c r="AM241" s="461">
        <v>0</v>
      </c>
      <c r="AN241" s="461">
        <v>0</v>
      </c>
      <c r="AO241" s="461">
        <v>0</v>
      </c>
      <c r="AP241" s="461">
        <v>0</v>
      </c>
      <c r="AQ241" s="461">
        <v>0</v>
      </c>
      <c r="AR241" s="461">
        <v>0</v>
      </c>
      <c r="AS241" s="461">
        <v>0</v>
      </c>
      <c r="AT241" s="461">
        <v>0</v>
      </c>
      <c r="AU241" s="461">
        <v>0</v>
      </c>
    </row>
    <row r="242" spans="1:47" ht="30" x14ac:dyDescent="0.25">
      <c r="A242" s="503"/>
      <c r="B242" s="497">
        <v>995</v>
      </c>
      <c r="C242" s="488" t="s">
        <v>190</v>
      </c>
      <c r="D242" s="479">
        <v>0</v>
      </c>
      <c r="E242" s="495">
        <v>0</v>
      </c>
      <c r="F242" s="495">
        <v>0</v>
      </c>
      <c r="G242" s="495">
        <v>0</v>
      </c>
      <c r="H242" s="495">
        <v>0</v>
      </c>
      <c r="I242" s="484">
        <v>0</v>
      </c>
      <c r="J242" s="473">
        <v>0</v>
      </c>
      <c r="K242" s="490">
        <v>0</v>
      </c>
      <c r="L242" s="490">
        <v>0</v>
      </c>
      <c r="M242" s="490">
        <v>0</v>
      </c>
      <c r="N242" s="490">
        <v>0</v>
      </c>
      <c r="O242" s="490">
        <v>0</v>
      </c>
      <c r="P242" s="490">
        <v>0</v>
      </c>
      <c r="Q242" s="490">
        <v>0</v>
      </c>
      <c r="R242" s="490">
        <v>0</v>
      </c>
      <c r="S242" s="490">
        <v>0</v>
      </c>
      <c r="T242" s="490">
        <v>0</v>
      </c>
      <c r="U242" s="490">
        <v>0</v>
      </c>
      <c r="V242" s="490">
        <v>0</v>
      </c>
      <c r="W242" s="490">
        <v>0</v>
      </c>
      <c r="X242" s="490">
        <v>0</v>
      </c>
      <c r="Y242" s="490">
        <v>0</v>
      </c>
      <c r="Z242" s="473">
        <v>0</v>
      </c>
      <c r="AA242" s="473">
        <v>0</v>
      </c>
      <c r="AB242" s="473">
        <v>0</v>
      </c>
      <c r="AC242" s="473">
        <v>0</v>
      </c>
      <c r="AD242" s="473">
        <v>0</v>
      </c>
      <c r="AE242" s="473">
        <v>0</v>
      </c>
      <c r="AF242" s="473">
        <v>0</v>
      </c>
      <c r="AG242" s="473">
        <v>0</v>
      </c>
      <c r="AH242" s="473">
        <v>0</v>
      </c>
      <c r="AI242" s="473">
        <v>0</v>
      </c>
      <c r="AJ242" s="473">
        <v>0</v>
      </c>
      <c r="AK242" s="473">
        <v>0</v>
      </c>
      <c r="AL242" s="473">
        <v>0</v>
      </c>
      <c r="AM242" s="473">
        <v>0</v>
      </c>
      <c r="AN242" s="473">
        <v>0</v>
      </c>
      <c r="AO242" s="473">
        <v>0</v>
      </c>
      <c r="AP242" s="473">
        <v>0</v>
      </c>
      <c r="AQ242" s="473">
        <v>0</v>
      </c>
      <c r="AR242" s="473">
        <v>0</v>
      </c>
      <c r="AS242" s="473">
        <v>0</v>
      </c>
      <c r="AT242" s="473">
        <v>0</v>
      </c>
      <c r="AU242" s="473">
        <v>0</v>
      </c>
    </row>
    <row r="243" spans="1:47" ht="30" x14ac:dyDescent="0.25">
      <c r="A243" s="503"/>
      <c r="B243" s="497">
        <v>996</v>
      </c>
      <c r="C243" s="485" t="s">
        <v>191</v>
      </c>
      <c r="D243" s="491">
        <v>0</v>
      </c>
      <c r="E243" s="487">
        <v>0</v>
      </c>
      <c r="F243" s="487">
        <v>0</v>
      </c>
      <c r="G243" s="487">
        <v>0</v>
      </c>
      <c r="H243" s="487">
        <v>0</v>
      </c>
      <c r="I243" s="482">
        <v>0</v>
      </c>
      <c r="J243" s="473">
        <v>0</v>
      </c>
      <c r="K243" s="490">
        <v>0</v>
      </c>
      <c r="L243" s="490">
        <v>0</v>
      </c>
      <c r="M243" s="490">
        <v>0</v>
      </c>
      <c r="N243" s="490">
        <v>0</v>
      </c>
      <c r="O243" s="490">
        <v>0</v>
      </c>
      <c r="P243" s="490">
        <v>0</v>
      </c>
      <c r="Q243" s="490">
        <v>0</v>
      </c>
      <c r="R243" s="490">
        <v>0</v>
      </c>
      <c r="S243" s="490">
        <v>0</v>
      </c>
      <c r="T243" s="490">
        <v>0</v>
      </c>
      <c r="U243" s="490">
        <v>0</v>
      </c>
      <c r="V243" s="490">
        <v>0</v>
      </c>
      <c r="W243" s="490">
        <v>0</v>
      </c>
      <c r="X243" s="490">
        <v>0</v>
      </c>
      <c r="Y243" s="490">
        <v>0</v>
      </c>
      <c r="Z243" s="473">
        <v>0</v>
      </c>
      <c r="AA243" s="473">
        <v>0</v>
      </c>
      <c r="AB243" s="473">
        <v>0</v>
      </c>
      <c r="AC243" s="473">
        <v>0</v>
      </c>
      <c r="AD243" s="473">
        <v>0</v>
      </c>
      <c r="AE243" s="473">
        <v>0</v>
      </c>
      <c r="AF243" s="473">
        <v>0</v>
      </c>
      <c r="AG243" s="473">
        <v>0</v>
      </c>
      <c r="AH243" s="473">
        <v>0</v>
      </c>
      <c r="AI243" s="473">
        <v>0</v>
      </c>
      <c r="AJ243" s="473">
        <v>0</v>
      </c>
      <c r="AK243" s="473">
        <v>0</v>
      </c>
      <c r="AL243" s="473">
        <v>0</v>
      </c>
      <c r="AM243" s="473">
        <v>0</v>
      </c>
      <c r="AN243" s="473">
        <v>0</v>
      </c>
      <c r="AO243" s="473">
        <v>0</v>
      </c>
      <c r="AP243" s="473">
        <v>0</v>
      </c>
      <c r="AQ243" s="473">
        <v>0</v>
      </c>
      <c r="AR243" s="473">
        <v>0</v>
      </c>
      <c r="AS243" s="473">
        <v>0</v>
      </c>
      <c r="AT243" s="473">
        <v>0</v>
      </c>
      <c r="AU243" s="473">
        <v>0</v>
      </c>
    </row>
    <row r="244" spans="1:47" x14ac:dyDescent="0.25">
      <c r="A244" s="440">
        <v>998</v>
      </c>
      <c r="B244" s="497">
        <v>998</v>
      </c>
      <c r="C244" s="488" t="s">
        <v>192</v>
      </c>
      <c r="D244" s="479">
        <v>60</v>
      </c>
      <c r="E244" s="495">
        <v>60</v>
      </c>
      <c r="F244" s="495">
        <v>60</v>
      </c>
      <c r="G244" s="495">
        <v>60</v>
      </c>
      <c r="H244" s="495">
        <v>60</v>
      </c>
      <c r="I244" s="484">
        <v>60</v>
      </c>
      <c r="J244" s="494">
        <v>60</v>
      </c>
      <c r="K244" s="498">
        <v>60</v>
      </c>
      <c r="L244" s="492">
        <v>60</v>
      </c>
      <c r="M244" s="492">
        <v>60</v>
      </c>
      <c r="N244" s="492">
        <v>60</v>
      </c>
      <c r="O244" s="492">
        <v>60</v>
      </c>
      <c r="P244" s="492">
        <v>60</v>
      </c>
      <c r="Q244" s="492">
        <v>0</v>
      </c>
      <c r="R244" s="492">
        <v>60</v>
      </c>
      <c r="S244" s="492">
        <v>60</v>
      </c>
      <c r="T244" s="492">
        <v>60</v>
      </c>
      <c r="U244" s="492">
        <v>60</v>
      </c>
      <c r="V244" s="492">
        <v>60</v>
      </c>
      <c r="W244" s="492">
        <v>60</v>
      </c>
      <c r="X244" s="492">
        <v>60</v>
      </c>
      <c r="Y244" s="492">
        <v>60</v>
      </c>
      <c r="Z244" s="493">
        <v>60</v>
      </c>
      <c r="AA244" s="493">
        <v>0</v>
      </c>
      <c r="AB244" s="493">
        <v>60</v>
      </c>
      <c r="AC244" s="493">
        <v>60</v>
      </c>
      <c r="AD244" s="493">
        <v>60</v>
      </c>
      <c r="AE244" s="493">
        <v>60</v>
      </c>
      <c r="AF244" s="493">
        <v>60</v>
      </c>
      <c r="AG244" s="493">
        <v>60</v>
      </c>
      <c r="AH244" s="493">
        <v>60</v>
      </c>
      <c r="AI244" s="493">
        <v>60</v>
      </c>
      <c r="AJ244" s="493">
        <v>60</v>
      </c>
      <c r="AK244" s="493">
        <v>60</v>
      </c>
      <c r="AL244" s="493">
        <v>60</v>
      </c>
      <c r="AM244" s="493">
        <v>60</v>
      </c>
      <c r="AN244" s="493">
        <v>60</v>
      </c>
      <c r="AO244" s="493">
        <v>60</v>
      </c>
      <c r="AP244" s="493">
        <v>60</v>
      </c>
      <c r="AQ244" s="493">
        <v>60</v>
      </c>
      <c r="AR244" s="493">
        <v>60</v>
      </c>
      <c r="AS244" s="493">
        <v>60</v>
      </c>
      <c r="AT244" s="493">
        <v>60</v>
      </c>
      <c r="AU244" s="493">
        <v>60</v>
      </c>
    </row>
    <row r="245" spans="1:47" x14ac:dyDescent="0.25">
      <c r="A245" s="440">
        <v>999</v>
      </c>
      <c r="B245" s="497">
        <v>999</v>
      </c>
      <c r="C245" s="488" t="s">
        <v>193</v>
      </c>
      <c r="D245" s="480">
        <v>602182</v>
      </c>
      <c r="E245" s="495">
        <v>601701</v>
      </c>
      <c r="F245" s="495">
        <v>601702</v>
      </c>
      <c r="G245" s="495">
        <v>601703</v>
      </c>
      <c r="H245" s="495">
        <v>604187</v>
      </c>
      <c r="I245" s="484">
        <v>601707</v>
      </c>
      <c r="J245" s="494">
        <v>601708</v>
      </c>
      <c r="K245" s="498">
        <v>601795</v>
      </c>
      <c r="L245" s="492">
        <v>602352</v>
      </c>
      <c r="M245" s="492">
        <v>60952</v>
      </c>
      <c r="N245" s="492">
        <v>601717</v>
      </c>
      <c r="O245" s="492">
        <v>601719</v>
      </c>
      <c r="P245" s="492">
        <v>601720</v>
      </c>
      <c r="Q245" s="492">
        <v>0</v>
      </c>
      <c r="R245" s="492">
        <v>601723</v>
      </c>
      <c r="S245" s="492">
        <v>601781</v>
      </c>
      <c r="T245" s="492">
        <v>601782</v>
      </c>
      <c r="U245" s="492">
        <v>601724</v>
      </c>
      <c r="V245" s="492">
        <v>601725</v>
      </c>
      <c r="W245" s="492">
        <v>601726</v>
      </c>
      <c r="X245" s="492">
        <v>602154</v>
      </c>
      <c r="Y245" s="492">
        <v>604030</v>
      </c>
      <c r="Z245" s="493">
        <v>601738</v>
      </c>
      <c r="AA245" s="493">
        <v>0</v>
      </c>
      <c r="AB245" s="493">
        <v>601744</v>
      </c>
      <c r="AC245" s="493">
        <v>601745</v>
      </c>
      <c r="AD245" s="493">
        <v>601746</v>
      </c>
      <c r="AE245" s="493">
        <v>601748</v>
      </c>
      <c r="AF245" s="493">
        <v>601790</v>
      </c>
      <c r="AG245" s="493">
        <v>602369</v>
      </c>
      <c r="AH245" s="493">
        <v>601760</v>
      </c>
      <c r="AI245" s="493">
        <v>601761</v>
      </c>
      <c r="AJ245" s="493">
        <v>601797</v>
      </c>
      <c r="AK245" s="493">
        <v>602153</v>
      </c>
      <c r="AL245" s="493">
        <v>601764</v>
      </c>
      <c r="AM245" s="493">
        <v>602389</v>
      </c>
      <c r="AN245" s="493">
        <v>601765</v>
      </c>
      <c r="AO245" s="493">
        <v>602178</v>
      </c>
      <c r="AP245" s="493">
        <v>602390</v>
      </c>
      <c r="AQ245" s="493">
        <v>602391</v>
      </c>
      <c r="AR245" s="493">
        <v>602414</v>
      </c>
      <c r="AS245" s="493">
        <v>602395</v>
      </c>
      <c r="AT245" s="493">
        <v>602333</v>
      </c>
      <c r="AU245" s="493">
        <v>601774</v>
      </c>
    </row>
    <row r="246" spans="1:47" x14ac:dyDescent="0.25">
      <c r="A246" s="501">
        <v>591</v>
      </c>
      <c r="B246" s="501">
        <v>591</v>
      </c>
      <c r="C246" s="448" t="s">
        <v>457</v>
      </c>
      <c r="D246" s="445">
        <v>1884163</v>
      </c>
      <c r="E246" s="454">
        <v>4749605</v>
      </c>
      <c r="F246" s="454">
        <v>0</v>
      </c>
      <c r="G246" s="454">
        <v>4546211</v>
      </c>
      <c r="H246" s="454">
        <v>15476</v>
      </c>
      <c r="I246" s="455">
        <v>0</v>
      </c>
      <c r="J246" s="465">
        <v>0</v>
      </c>
      <c r="K246" s="466">
        <v>3284886</v>
      </c>
      <c r="L246" s="466">
        <v>9951041</v>
      </c>
      <c r="M246" s="466">
        <v>13986224</v>
      </c>
      <c r="N246" s="466">
        <v>600259</v>
      </c>
      <c r="O246" s="466">
        <v>436561</v>
      </c>
      <c r="P246" s="466">
        <v>9859971</v>
      </c>
      <c r="Q246" s="466">
        <v>0</v>
      </c>
      <c r="R246" s="466">
        <v>0</v>
      </c>
      <c r="S246" s="466">
        <v>0</v>
      </c>
      <c r="T246" s="466">
        <v>0</v>
      </c>
      <c r="U246" s="466">
        <v>0</v>
      </c>
      <c r="V246" s="466">
        <v>30942061</v>
      </c>
      <c r="W246" s="466">
        <v>0</v>
      </c>
      <c r="X246" s="466">
        <v>2826242</v>
      </c>
      <c r="Y246" s="466">
        <v>0</v>
      </c>
      <c r="Z246" s="465">
        <v>0</v>
      </c>
      <c r="AA246" s="465">
        <v>0</v>
      </c>
      <c r="AB246" s="465">
        <v>3755897</v>
      </c>
      <c r="AC246" s="465">
        <v>0</v>
      </c>
      <c r="AD246" s="465">
        <v>0</v>
      </c>
      <c r="AE246" s="465">
        <v>0</v>
      </c>
      <c r="AF246" s="465">
        <v>0</v>
      </c>
      <c r="AG246" s="465">
        <v>24382441</v>
      </c>
      <c r="AH246" s="465">
        <v>0</v>
      </c>
      <c r="AI246" s="465">
        <v>681352</v>
      </c>
      <c r="AJ246" s="465">
        <v>1343851</v>
      </c>
      <c r="AK246" s="465">
        <v>0</v>
      </c>
      <c r="AL246" s="465">
        <v>26254410</v>
      </c>
      <c r="AM246" s="465">
        <v>0</v>
      </c>
      <c r="AN246" s="465">
        <v>0</v>
      </c>
      <c r="AO246" s="465">
        <v>0</v>
      </c>
      <c r="AP246" s="465">
        <v>0</v>
      </c>
      <c r="AQ246" s="465">
        <v>0</v>
      </c>
      <c r="AR246" s="465">
        <v>0</v>
      </c>
      <c r="AS246" s="465">
        <v>5168114</v>
      </c>
      <c r="AT246" s="465">
        <v>1604527</v>
      </c>
      <c r="AU246" s="465">
        <v>0</v>
      </c>
    </row>
    <row r="247" spans="1:47" ht="30" x14ac:dyDescent="0.25">
      <c r="A247" s="502">
        <v>592</v>
      </c>
      <c r="B247" s="502">
        <v>592</v>
      </c>
      <c r="C247" s="448" t="s">
        <v>458</v>
      </c>
      <c r="D247" s="445">
        <v>-135300</v>
      </c>
      <c r="E247" s="454">
        <v>883626</v>
      </c>
      <c r="F247" s="454">
        <v>0</v>
      </c>
      <c r="G247" s="454">
        <v>3946642</v>
      </c>
      <c r="H247" s="454">
        <v>34524</v>
      </c>
      <c r="I247" s="455">
        <v>0</v>
      </c>
      <c r="J247" s="465">
        <v>0</v>
      </c>
      <c r="K247" s="466">
        <v>-191205</v>
      </c>
      <c r="L247" s="466">
        <v>514867</v>
      </c>
      <c r="M247" s="466">
        <v>3239472</v>
      </c>
      <c r="N247" s="466">
        <v>88827</v>
      </c>
      <c r="O247" s="466">
        <v>-14051</v>
      </c>
      <c r="P247" s="466">
        <v>531859</v>
      </c>
      <c r="Q247" s="466">
        <v>0</v>
      </c>
      <c r="R247" s="466">
        <v>0</v>
      </c>
      <c r="S247" s="466">
        <v>0</v>
      </c>
      <c r="T247" s="466">
        <v>0</v>
      </c>
      <c r="U247" s="466">
        <v>0</v>
      </c>
      <c r="V247" s="466">
        <v>685850</v>
      </c>
      <c r="W247" s="466">
        <v>0</v>
      </c>
      <c r="X247" s="466">
        <v>-79009</v>
      </c>
      <c r="Y247" s="466">
        <v>0</v>
      </c>
      <c r="Z247" s="465">
        <v>0</v>
      </c>
      <c r="AA247" s="465">
        <v>0</v>
      </c>
      <c r="AB247" s="465">
        <v>1997177</v>
      </c>
      <c r="AC247" s="465">
        <v>0</v>
      </c>
      <c r="AD247" s="465">
        <v>0</v>
      </c>
      <c r="AE247" s="465">
        <v>0</v>
      </c>
      <c r="AF247" s="465">
        <v>0</v>
      </c>
      <c r="AG247" s="465">
        <v>202297</v>
      </c>
      <c r="AH247" s="465">
        <v>0</v>
      </c>
      <c r="AI247" s="465">
        <v>117429</v>
      </c>
      <c r="AJ247" s="465">
        <v>-79915</v>
      </c>
      <c r="AK247" s="465">
        <v>0</v>
      </c>
      <c r="AL247" s="465">
        <v>481606</v>
      </c>
      <c r="AM247" s="465">
        <v>0</v>
      </c>
      <c r="AN247" s="465">
        <v>0</v>
      </c>
      <c r="AO247" s="465">
        <v>0</v>
      </c>
      <c r="AP247" s="465">
        <v>0</v>
      </c>
      <c r="AQ247" s="465">
        <v>0</v>
      </c>
      <c r="AR247" s="465">
        <v>0</v>
      </c>
      <c r="AS247" s="465">
        <v>115347</v>
      </c>
      <c r="AT247" s="465">
        <v>-79845</v>
      </c>
      <c r="AU247" s="465">
        <v>0</v>
      </c>
    </row>
    <row r="248" spans="1:47" ht="163.5" customHeight="1" x14ac:dyDescent="0.25">
      <c r="A248" s="440"/>
      <c r="B248" s="437">
        <v>595</v>
      </c>
      <c r="C248" s="448" t="s">
        <v>479</v>
      </c>
      <c r="D248" s="445"/>
      <c r="E248" s="454"/>
      <c r="F248" s="454"/>
      <c r="G248" s="454"/>
      <c r="H248" s="454"/>
      <c r="I248" s="455"/>
      <c r="J248" s="465"/>
      <c r="K248" s="466"/>
      <c r="L248" s="466"/>
      <c r="M248" s="466"/>
      <c r="N248" s="466"/>
      <c r="O248" s="466"/>
      <c r="P248" s="466"/>
      <c r="Q248" s="466"/>
      <c r="R248" s="466"/>
      <c r="S248" s="466"/>
      <c r="T248" s="466"/>
      <c r="U248" s="466"/>
      <c r="V248" s="466"/>
      <c r="W248" s="466"/>
      <c r="X248" s="466"/>
      <c r="Y248" s="466"/>
      <c r="Z248" s="465"/>
      <c r="AA248" s="465"/>
      <c r="AB248" s="465"/>
      <c r="AC248" s="465"/>
      <c r="AD248" s="465"/>
      <c r="AE248" s="465"/>
      <c r="AF248" s="465"/>
      <c r="AG248" s="465"/>
      <c r="AH248" s="465"/>
      <c r="AI248" s="465"/>
      <c r="AJ248" s="465"/>
      <c r="AK248" s="465"/>
      <c r="AL248" s="465"/>
      <c r="AM248" s="465"/>
      <c r="AN248" s="465"/>
      <c r="AO248" s="465"/>
      <c r="AP248" s="465"/>
      <c r="AQ248" s="465"/>
      <c r="AR248" s="465"/>
      <c r="AS248" s="465"/>
      <c r="AT248" s="465"/>
      <c r="AU248" s="465"/>
    </row>
    <row r="249" spans="1:47" x14ac:dyDescent="0.25">
      <c r="A249" s="442">
        <v>596</v>
      </c>
      <c r="B249" s="442">
        <v>596</v>
      </c>
      <c r="C249" s="471" t="s">
        <v>459</v>
      </c>
      <c r="D249" s="445">
        <v>0</v>
      </c>
      <c r="E249" s="454">
        <v>0</v>
      </c>
      <c r="F249" s="454">
        <v>0</v>
      </c>
      <c r="G249" s="454">
        <v>52</v>
      </c>
      <c r="H249" s="454">
        <v>52</v>
      </c>
      <c r="I249" s="455">
        <v>52</v>
      </c>
      <c r="J249" s="465">
        <v>52</v>
      </c>
      <c r="K249" s="466">
        <v>52</v>
      </c>
      <c r="L249" s="466">
        <v>0</v>
      </c>
      <c r="M249" s="466">
        <v>52</v>
      </c>
      <c r="N249" s="466">
        <v>0</v>
      </c>
      <c r="O249" s="466">
        <v>0</v>
      </c>
      <c r="P249" s="466">
        <v>52</v>
      </c>
      <c r="Q249" s="466">
        <v>0</v>
      </c>
      <c r="R249" s="466">
        <v>0</v>
      </c>
      <c r="S249" s="466">
        <v>52</v>
      </c>
      <c r="T249" s="466">
        <v>52</v>
      </c>
      <c r="U249" s="466">
        <v>0</v>
      </c>
      <c r="V249" s="466">
        <v>0</v>
      </c>
      <c r="W249" s="466">
        <v>52</v>
      </c>
      <c r="X249" s="466">
        <v>52</v>
      </c>
      <c r="Y249" s="466">
        <v>52</v>
      </c>
      <c r="Z249" s="465">
        <v>0</v>
      </c>
      <c r="AA249" s="465">
        <v>0</v>
      </c>
      <c r="AB249" s="465">
        <v>0</v>
      </c>
      <c r="AC249" s="465">
        <v>0</v>
      </c>
      <c r="AD249" s="465">
        <v>0</v>
      </c>
      <c r="AE249" s="465">
        <v>52</v>
      </c>
      <c r="AF249" s="465">
        <v>0</v>
      </c>
      <c r="AG249" s="465">
        <v>0</v>
      </c>
      <c r="AH249" s="465">
        <v>52</v>
      </c>
      <c r="AI249" s="465">
        <v>52</v>
      </c>
      <c r="AJ249" s="465">
        <v>52</v>
      </c>
      <c r="AK249" s="465">
        <v>52</v>
      </c>
      <c r="AL249" s="465">
        <v>0</v>
      </c>
      <c r="AM249" s="465">
        <v>0</v>
      </c>
      <c r="AN249" s="465">
        <v>0</v>
      </c>
      <c r="AO249" s="465">
        <v>52</v>
      </c>
      <c r="AP249" s="465">
        <v>0</v>
      </c>
      <c r="AQ249" s="465">
        <v>0</v>
      </c>
      <c r="AR249" s="465">
        <v>0</v>
      </c>
      <c r="AS249" s="465">
        <v>0</v>
      </c>
      <c r="AT249" s="465">
        <v>0</v>
      </c>
      <c r="AU249" s="465">
        <v>0</v>
      </c>
    </row>
    <row r="250" spans="1:47" ht="28.5" x14ac:dyDescent="0.25">
      <c r="A250" s="442">
        <v>598</v>
      </c>
      <c r="B250" s="475">
        <v>598</v>
      </c>
      <c r="C250" s="476" t="s">
        <v>274</v>
      </c>
      <c r="D250" s="445">
        <v>0</v>
      </c>
      <c r="E250" s="454">
        <v>0</v>
      </c>
      <c r="F250" s="454">
        <v>0</v>
      </c>
      <c r="G250" s="454">
        <v>0</v>
      </c>
      <c r="H250" s="454">
        <v>0</v>
      </c>
      <c r="I250" s="455">
        <v>0</v>
      </c>
      <c r="J250" s="465">
        <v>0</v>
      </c>
      <c r="K250" s="466">
        <v>0</v>
      </c>
      <c r="L250" s="466">
        <v>0</v>
      </c>
      <c r="M250" s="466">
        <v>0</v>
      </c>
      <c r="N250" s="466">
        <v>0</v>
      </c>
      <c r="O250" s="466">
        <v>0</v>
      </c>
      <c r="P250" s="466">
        <v>0</v>
      </c>
      <c r="Q250" s="466">
        <v>0</v>
      </c>
      <c r="R250" s="466">
        <v>0</v>
      </c>
      <c r="S250" s="466">
        <v>0</v>
      </c>
      <c r="T250" s="466">
        <v>0</v>
      </c>
      <c r="U250" s="466">
        <v>0</v>
      </c>
      <c r="V250" s="466">
        <v>0</v>
      </c>
      <c r="W250" s="466">
        <v>0</v>
      </c>
      <c r="X250" s="466">
        <v>0</v>
      </c>
      <c r="Y250" s="466">
        <v>0</v>
      </c>
      <c r="Z250" s="465">
        <v>0</v>
      </c>
      <c r="AA250" s="465">
        <v>0</v>
      </c>
      <c r="AB250" s="465">
        <v>0</v>
      </c>
      <c r="AC250" s="465">
        <v>0</v>
      </c>
      <c r="AD250" s="465">
        <v>0</v>
      </c>
      <c r="AE250" s="465">
        <v>0</v>
      </c>
      <c r="AF250" s="465">
        <v>0</v>
      </c>
      <c r="AG250" s="465">
        <v>0</v>
      </c>
      <c r="AH250" s="465">
        <v>0</v>
      </c>
      <c r="AI250" s="465">
        <v>0</v>
      </c>
      <c r="AJ250" s="465">
        <v>0</v>
      </c>
      <c r="AK250" s="465">
        <v>0</v>
      </c>
      <c r="AL250" s="465">
        <v>0</v>
      </c>
      <c r="AM250" s="465">
        <v>0</v>
      </c>
      <c r="AN250" s="465">
        <v>0</v>
      </c>
      <c r="AO250" s="465">
        <v>0</v>
      </c>
      <c r="AP250" s="465">
        <v>0</v>
      </c>
      <c r="AQ250" s="465">
        <v>0</v>
      </c>
      <c r="AR250" s="465">
        <v>0</v>
      </c>
      <c r="AS250" s="465">
        <v>0</v>
      </c>
      <c r="AT250" s="465">
        <v>0</v>
      </c>
      <c r="AU250" s="465">
        <v>0</v>
      </c>
    </row>
    <row r="251" spans="1:47" ht="42.75" x14ac:dyDescent="0.25">
      <c r="A251" s="442">
        <v>599</v>
      </c>
      <c r="B251" s="475">
        <v>599</v>
      </c>
      <c r="C251" s="477" t="s">
        <v>272</v>
      </c>
      <c r="D251" s="445">
        <v>0</v>
      </c>
      <c r="E251" s="454">
        <v>0</v>
      </c>
      <c r="F251" s="454">
        <v>0</v>
      </c>
      <c r="G251" s="454">
        <v>0</v>
      </c>
      <c r="H251" s="454">
        <v>0</v>
      </c>
      <c r="I251" s="455">
        <v>0</v>
      </c>
      <c r="J251" s="465">
        <v>0</v>
      </c>
      <c r="K251" s="466">
        <v>0</v>
      </c>
      <c r="L251" s="466">
        <v>0</v>
      </c>
      <c r="M251" s="466">
        <v>0</v>
      </c>
      <c r="N251" s="466">
        <v>0</v>
      </c>
      <c r="O251" s="466">
        <v>0</v>
      </c>
      <c r="P251" s="466">
        <v>0</v>
      </c>
      <c r="Q251" s="466">
        <v>0</v>
      </c>
      <c r="R251" s="466">
        <v>0</v>
      </c>
      <c r="S251" s="466">
        <v>0</v>
      </c>
      <c r="T251" s="466">
        <v>0</v>
      </c>
      <c r="U251" s="466">
        <v>0</v>
      </c>
      <c r="V251" s="466">
        <v>0</v>
      </c>
      <c r="W251" s="466">
        <v>0</v>
      </c>
      <c r="X251" s="466">
        <v>0</v>
      </c>
      <c r="Y251" s="466">
        <v>0</v>
      </c>
      <c r="Z251" s="465">
        <v>0</v>
      </c>
      <c r="AA251" s="465">
        <v>0</v>
      </c>
      <c r="AB251" s="465">
        <v>0</v>
      </c>
      <c r="AC251" s="465">
        <v>0</v>
      </c>
      <c r="AD251" s="465">
        <v>0</v>
      </c>
      <c r="AE251" s="465">
        <v>0</v>
      </c>
      <c r="AF251" s="465">
        <v>0</v>
      </c>
      <c r="AG251" s="465">
        <v>0</v>
      </c>
      <c r="AH251" s="465">
        <v>0</v>
      </c>
      <c r="AI251" s="465">
        <v>0</v>
      </c>
      <c r="AJ251" s="465">
        <v>0</v>
      </c>
      <c r="AK251" s="465">
        <v>0</v>
      </c>
      <c r="AL251" s="465">
        <v>0</v>
      </c>
      <c r="AM251" s="465">
        <v>0</v>
      </c>
      <c r="AN251" s="465">
        <v>0</v>
      </c>
      <c r="AO251" s="465">
        <v>0</v>
      </c>
      <c r="AP251" s="465">
        <v>0</v>
      </c>
      <c r="AQ251" s="465">
        <v>0</v>
      </c>
      <c r="AR251" s="465">
        <v>0</v>
      </c>
      <c r="AS251" s="465">
        <v>0</v>
      </c>
      <c r="AT251" s="465">
        <v>0</v>
      </c>
      <c r="AU251" s="465">
        <v>0</v>
      </c>
    </row>
    <row r="252" spans="1:47" s="438" customFormat="1" ht="139.5" customHeight="1" x14ac:dyDescent="0.25">
      <c r="A252" s="442"/>
      <c r="B252" s="414">
        <v>600</v>
      </c>
      <c r="C252" s="413" t="s">
        <v>471</v>
      </c>
      <c r="D252" s="445"/>
      <c r="E252" s="454"/>
      <c r="F252" s="454"/>
      <c r="G252" s="454"/>
      <c r="H252" s="454"/>
      <c r="I252" s="455"/>
      <c r="J252" s="465"/>
      <c r="K252" s="466"/>
      <c r="L252" s="466"/>
      <c r="M252" s="466"/>
      <c r="N252" s="466"/>
      <c r="O252" s="466"/>
      <c r="P252" s="466"/>
      <c r="Q252" s="466"/>
      <c r="R252" s="466"/>
      <c r="S252" s="466"/>
      <c r="T252" s="466"/>
      <c r="U252" s="466"/>
      <c r="V252" s="466"/>
      <c r="W252" s="466"/>
      <c r="X252" s="466"/>
      <c r="Y252" s="466"/>
      <c r="Z252" s="465"/>
      <c r="AA252" s="465"/>
      <c r="AB252" s="465"/>
      <c r="AC252" s="465"/>
      <c r="AD252" s="465"/>
      <c r="AE252" s="465"/>
      <c r="AF252" s="465"/>
      <c r="AG252" s="465"/>
      <c r="AH252" s="465"/>
      <c r="AI252" s="465"/>
      <c r="AJ252" s="465"/>
      <c r="AK252" s="465"/>
      <c r="AL252" s="465"/>
      <c r="AM252" s="465"/>
      <c r="AN252" s="465"/>
      <c r="AO252" s="465"/>
      <c r="AP252" s="465"/>
      <c r="AQ252" s="465"/>
      <c r="AR252" s="465"/>
      <c r="AS252" s="465"/>
      <c r="AT252" s="465"/>
      <c r="AU252" s="465"/>
    </row>
    <row r="253" spans="1:47" s="438" customFormat="1" ht="261" customHeight="1" x14ac:dyDescent="0.25">
      <c r="A253" s="442"/>
      <c r="B253" s="410">
        <v>601</v>
      </c>
      <c r="C253" s="413" t="s">
        <v>472</v>
      </c>
      <c r="D253" s="445"/>
      <c r="E253" s="454"/>
      <c r="F253" s="454"/>
      <c r="G253" s="454"/>
      <c r="H253" s="454"/>
      <c r="I253" s="455"/>
      <c r="J253" s="465"/>
      <c r="K253" s="466"/>
      <c r="L253" s="466"/>
      <c r="M253" s="466"/>
      <c r="N253" s="466"/>
      <c r="O253" s="466"/>
      <c r="P253" s="466"/>
      <c r="Q253" s="466"/>
      <c r="R253" s="466"/>
      <c r="S253" s="466"/>
      <c r="T253" s="466"/>
      <c r="U253" s="466"/>
      <c r="V253" s="466"/>
      <c r="W253" s="466"/>
      <c r="X253" s="466"/>
      <c r="Y253" s="466"/>
      <c r="Z253" s="465"/>
      <c r="AA253" s="465"/>
      <c r="AB253" s="465"/>
      <c r="AC253" s="465"/>
      <c r="AD253" s="465"/>
      <c r="AE253" s="465"/>
      <c r="AF253" s="465"/>
      <c r="AG253" s="465"/>
      <c r="AH253" s="465"/>
      <c r="AI253" s="465"/>
      <c r="AJ253" s="465"/>
      <c r="AK253" s="465"/>
      <c r="AL253" s="465"/>
      <c r="AM253" s="465"/>
      <c r="AN253" s="465"/>
      <c r="AO253" s="465"/>
      <c r="AP253" s="465"/>
      <c r="AQ253" s="465"/>
      <c r="AR253" s="465"/>
      <c r="AS253" s="465"/>
      <c r="AT253" s="465"/>
      <c r="AU253" s="465"/>
    </row>
    <row r="254" spans="1:47" ht="52.5" customHeight="1" x14ac:dyDescent="0.25">
      <c r="A254" s="440">
        <v>602</v>
      </c>
      <c r="B254" s="475">
        <v>602</v>
      </c>
      <c r="C254" s="478" t="s">
        <v>276</v>
      </c>
      <c r="D254" s="445">
        <v>0</v>
      </c>
      <c r="E254" s="454">
        <v>0</v>
      </c>
      <c r="F254" s="454">
        <v>0</v>
      </c>
      <c r="G254" s="454">
        <v>0</v>
      </c>
      <c r="H254" s="454">
        <v>0</v>
      </c>
      <c r="I254" s="455">
        <v>0</v>
      </c>
      <c r="J254" s="465">
        <v>0</v>
      </c>
      <c r="K254" s="466">
        <v>0</v>
      </c>
      <c r="L254" s="466">
        <v>0</v>
      </c>
      <c r="M254" s="466">
        <v>0</v>
      </c>
      <c r="N254" s="466">
        <v>0</v>
      </c>
      <c r="O254" s="466">
        <v>0</v>
      </c>
      <c r="P254" s="466">
        <v>0</v>
      </c>
      <c r="Q254" s="466">
        <v>0</v>
      </c>
      <c r="R254" s="466">
        <v>0</v>
      </c>
      <c r="S254" s="466">
        <v>0</v>
      </c>
      <c r="T254" s="466">
        <v>0</v>
      </c>
      <c r="U254" s="466">
        <v>0</v>
      </c>
      <c r="V254" s="466">
        <v>0</v>
      </c>
      <c r="W254" s="466">
        <v>0</v>
      </c>
      <c r="X254" s="466">
        <v>0</v>
      </c>
      <c r="Y254" s="466">
        <v>0</v>
      </c>
      <c r="Z254" s="465">
        <v>0</v>
      </c>
      <c r="AA254" s="465">
        <v>0</v>
      </c>
      <c r="AB254" s="465">
        <v>0</v>
      </c>
      <c r="AC254" s="465">
        <v>0</v>
      </c>
      <c r="AD254" s="465">
        <v>0</v>
      </c>
      <c r="AE254" s="465">
        <v>0</v>
      </c>
      <c r="AF254" s="465">
        <v>0</v>
      </c>
      <c r="AG254" s="465">
        <v>0</v>
      </c>
      <c r="AH254" s="465">
        <v>0</v>
      </c>
      <c r="AI254" s="465">
        <v>0</v>
      </c>
      <c r="AJ254" s="465">
        <v>0</v>
      </c>
      <c r="AK254" s="465">
        <v>0</v>
      </c>
      <c r="AL254" s="465">
        <v>0</v>
      </c>
      <c r="AM254" s="465">
        <v>0</v>
      </c>
      <c r="AN254" s="465">
        <v>0</v>
      </c>
      <c r="AO254" s="465">
        <v>0</v>
      </c>
      <c r="AP254" s="465">
        <v>0</v>
      </c>
      <c r="AQ254" s="465">
        <v>0</v>
      </c>
      <c r="AR254" s="465">
        <v>0</v>
      </c>
      <c r="AS254" s="465">
        <v>0</v>
      </c>
      <c r="AT254" s="465">
        <v>0</v>
      </c>
      <c r="AU254" s="465">
        <v>0</v>
      </c>
    </row>
    <row r="255" spans="1:47" s="424" customFormat="1" ht="225" customHeight="1" x14ac:dyDescent="0.25">
      <c r="A255" s="435">
        <v>603</v>
      </c>
      <c r="B255" s="429">
        <v>603</v>
      </c>
      <c r="C255" s="428" t="s">
        <v>498</v>
      </c>
      <c r="D255" s="427">
        <v>1</v>
      </c>
      <c r="E255" s="426">
        <v>1</v>
      </c>
      <c r="F255" s="426">
        <v>1</v>
      </c>
      <c r="G255" s="426">
        <v>1</v>
      </c>
      <c r="H255" s="426">
        <v>1</v>
      </c>
      <c r="I255" s="430">
        <v>4</v>
      </c>
      <c r="J255" s="425">
        <v>1</v>
      </c>
      <c r="K255" s="431">
        <v>1</v>
      </c>
      <c r="L255" s="431">
        <v>2</v>
      </c>
      <c r="M255" s="431">
        <v>1</v>
      </c>
      <c r="N255" s="431">
        <v>1</v>
      </c>
      <c r="O255" s="431">
        <v>1</v>
      </c>
      <c r="P255" s="431">
        <v>1</v>
      </c>
      <c r="Q255" s="431">
        <v>0</v>
      </c>
      <c r="R255" s="431">
        <v>2</v>
      </c>
      <c r="S255" s="431">
        <v>1</v>
      </c>
      <c r="T255" s="431">
        <v>2</v>
      </c>
      <c r="U255" s="431">
        <v>1</v>
      </c>
      <c r="V255" s="431">
        <v>1</v>
      </c>
      <c r="W255" s="431">
        <v>1</v>
      </c>
      <c r="X255" s="431">
        <v>1</v>
      </c>
      <c r="Y255" s="431">
        <v>1</v>
      </c>
      <c r="Z255" s="425">
        <v>4</v>
      </c>
      <c r="AA255" s="425">
        <v>0</v>
      </c>
      <c r="AB255" s="425">
        <v>1</v>
      </c>
      <c r="AC255" s="425">
        <v>3</v>
      </c>
      <c r="AD255" s="425">
        <v>1</v>
      </c>
      <c r="AE255" s="425">
        <v>4</v>
      </c>
      <c r="AF255" s="425">
        <v>1</v>
      </c>
      <c r="AG255" s="425">
        <v>1</v>
      </c>
      <c r="AH255" s="425">
        <v>4</v>
      </c>
      <c r="AI255" s="425">
        <v>1</v>
      </c>
      <c r="AJ255" s="425">
        <v>2</v>
      </c>
      <c r="AK255" s="425">
        <v>2</v>
      </c>
      <c r="AL255" s="425">
        <v>2</v>
      </c>
      <c r="AM255" s="425">
        <v>4</v>
      </c>
      <c r="AN255" s="425">
        <v>4</v>
      </c>
      <c r="AO255" s="425">
        <v>1</v>
      </c>
      <c r="AP255" s="425">
        <v>1</v>
      </c>
      <c r="AQ255" s="425">
        <v>1</v>
      </c>
      <c r="AR255" s="425">
        <v>1</v>
      </c>
      <c r="AS255" s="425">
        <v>1</v>
      </c>
      <c r="AT255" s="425">
        <v>3</v>
      </c>
      <c r="AU255" s="425">
        <v>1</v>
      </c>
    </row>
    <row r="256" spans="1:47" s="424" customFormat="1" ht="163.5" customHeight="1" x14ac:dyDescent="0.25">
      <c r="A256" s="436">
        <v>604</v>
      </c>
      <c r="B256" s="429">
        <v>604</v>
      </c>
      <c r="C256" s="428" t="s">
        <v>499</v>
      </c>
      <c r="D256" s="427">
        <v>1</v>
      </c>
      <c r="E256" s="426">
        <v>1</v>
      </c>
      <c r="F256" s="426">
        <v>1</v>
      </c>
      <c r="G256" s="426">
        <v>1</v>
      </c>
      <c r="H256" s="426">
        <v>1</v>
      </c>
      <c r="I256" s="430">
        <v>3</v>
      </c>
      <c r="J256" s="425">
        <v>1</v>
      </c>
      <c r="K256" s="431">
        <v>1</v>
      </c>
      <c r="L256" s="431">
        <v>1</v>
      </c>
      <c r="M256" s="431">
        <v>1</v>
      </c>
      <c r="N256" s="431">
        <v>1</v>
      </c>
      <c r="O256" s="431">
        <v>1</v>
      </c>
      <c r="P256" s="431">
        <v>1</v>
      </c>
      <c r="Q256" s="431">
        <v>0</v>
      </c>
      <c r="R256" s="431">
        <v>1</v>
      </c>
      <c r="S256" s="431">
        <v>1</v>
      </c>
      <c r="T256" s="431">
        <v>1</v>
      </c>
      <c r="U256" s="431">
        <v>1</v>
      </c>
      <c r="V256" s="431">
        <v>1</v>
      </c>
      <c r="W256" s="431">
        <v>1</v>
      </c>
      <c r="X256" s="431">
        <v>1</v>
      </c>
      <c r="Y256" s="431">
        <v>1</v>
      </c>
      <c r="Z256" s="425">
        <v>4</v>
      </c>
      <c r="AA256" s="425">
        <v>0</v>
      </c>
      <c r="AB256" s="425">
        <v>1</v>
      </c>
      <c r="AC256" s="425">
        <v>2</v>
      </c>
      <c r="AD256" s="425">
        <v>1</v>
      </c>
      <c r="AE256" s="425">
        <v>4</v>
      </c>
      <c r="AF256" s="425">
        <v>1</v>
      </c>
      <c r="AG256" s="425">
        <v>1</v>
      </c>
      <c r="AH256" s="425">
        <v>4</v>
      </c>
      <c r="AI256" s="425">
        <v>1</v>
      </c>
      <c r="AJ256" s="425">
        <v>1</v>
      </c>
      <c r="AK256" s="425">
        <v>1</v>
      </c>
      <c r="AL256" s="425">
        <v>1</v>
      </c>
      <c r="AM256" s="425">
        <v>1</v>
      </c>
      <c r="AN256" s="425">
        <v>3</v>
      </c>
      <c r="AO256" s="425">
        <v>1</v>
      </c>
      <c r="AP256" s="425">
        <v>1</v>
      </c>
      <c r="AQ256" s="425">
        <v>1</v>
      </c>
      <c r="AR256" s="425">
        <v>1</v>
      </c>
      <c r="AS256" s="425">
        <v>1</v>
      </c>
      <c r="AT256" s="425">
        <v>3</v>
      </c>
      <c r="AU256" s="425">
        <v>1</v>
      </c>
    </row>
    <row r="257" spans="1:47" s="424" customFormat="1" ht="45" x14ac:dyDescent="0.25">
      <c r="A257" s="436">
        <v>605</v>
      </c>
      <c r="B257" s="429">
        <v>605</v>
      </c>
      <c r="C257" s="428" t="s">
        <v>501</v>
      </c>
      <c r="D257" s="427">
        <v>1</v>
      </c>
      <c r="E257" s="426">
        <v>1</v>
      </c>
      <c r="F257" s="426">
        <v>1</v>
      </c>
      <c r="G257" s="426">
        <v>1</v>
      </c>
      <c r="H257" s="426">
        <v>1</v>
      </c>
      <c r="I257" s="430">
        <v>1</v>
      </c>
      <c r="J257" s="425">
        <v>1</v>
      </c>
      <c r="K257" s="431">
        <v>1</v>
      </c>
      <c r="L257" s="431">
        <v>1</v>
      </c>
      <c r="M257" s="431">
        <v>1</v>
      </c>
      <c r="N257" s="431">
        <v>1</v>
      </c>
      <c r="O257" s="431">
        <v>1</v>
      </c>
      <c r="P257" s="431">
        <v>1</v>
      </c>
      <c r="Q257" s="431">
        <v>0</v>
      </c>
      <c r="R257" s="431">
        <v>1</v>
      </c>
      <c r="S257" s="431">
        <v>1</v>
      </c>
      <c r="T257" s="431">
        <v>1</v>
      </c>
      <c r="U257" s="431">
        <v>1</v>
      </c>
      <c r="V257" s="431">
        <v>1</v>
      </c>
      <c r="W257" s="431">
        <v>1</v>
      </c>
      <c r="X257" s="431">
        <v>1</v>
      </c>
      <c r="Y257" s="431">
        <v>1</v>
      </c>
      <c r="Z257" s="425">
        <v>1</v>
      </c>
      <c r="AA257" s="425">
        <v>0</v>
      </c>
      <c r="AB257" s="425">
        <v>1</v>
      </c>
      <c r="AC257" s="425">
        <v>1</v>
      </c>
      <c r="AD257" s="425">
        <v>1</v>
      </c>
      <c r="AE257" s="425">
        <v>1</v>
      </c>
      <c r="AF257" s="425">
        <v>1</v>
      </c>
      <c r="AG257" s="425">
        <v>1</v>
      </c>
      <c r="AH257" s="425">
        <v>1</v>
      </c>
      <c r="AI257" s="425">
        <v>1</v>
      </c>
      <c r="AJ257" s="425">
        <v>1</v>
      </c>
      <c r="AK257" s="425">
        <v>1</v>
      </c>
      <c r="AL257" s="425">
        <v>1</v>
      </c>
      <c r="AM257" s="425">
        <v>1</v>
      </c>
      <c r="AN257" s="425">
        <v>1</v>
      </c>
      <c r="AO257" s="425">
        <v>1</v>
      </c>
      <c r="AP257" s="425">
        <v>1</v>
      </c>
      <c r="AQ257" s="425">
        <v>1</v>
      </c>
      <c r="AR257" s="425">
        <v>1</v>
      </c>
      <c r="AS257" s="425">
        <v>1</v>
      </c>
      <c r="AT257" s="425">
        <v>1</v>
      </c>
      <c r="AU257" s="425">
        <v>1</v>
      </c>
    </row>
    <row r="258" spans="1:47" s="424" customFormat="1" ht="45" x14ac:dyDescent="0.25">
      <c r="A258" s="435">
        <v>606</v>
      </c>
      <c r="B258" s="429">
        <v>606</v>
      </c>
      <c r="C258" s="428" t="s">
        <v>514</v>
      </c>
      <c r="D258" s="427">
        <v>1</v>
      </c>
      <c r="E258" s="426">
        <v>0</v>
      </c>
      <c r="F258" s="426">
        <v>0</v>
      </c>
      <c r="G258" s="426">
        <v>1</v>
      </c>
      <c r="H258" s="426">
        <v>0</v>
      </c>
      <c r="I258" s="430">
        <v>0</v>
      </c>
      <c r="J258" s="425">
        <v>0</v>
      </c>
      <c r="K258" s="431">
        <v>0</v>
      </c>
      <c r="L258" s="431">
        <v>1</v>
      </c>
      <c r="M258" s="431">
        <v>0</v>
      </c>
      <c r="N258" s="431">
        <v>0</v>
      </c>
      <c r="O258" s="431">
        <v>0</v>
      </c>
      <c r="P258" s="431">
        <v>0</v>
      </c>
      <c r="Q258" s="431">
        <v>0</v>
      </c>
      <c r="R258" s="431">
        <v>0</v>
      </c>
      <c r="S258" s="431">
        <v>0</v>
      </c>
      <c r="T258" s="431">
        <v>0</v>
      </c>
      <c r="U258" s="431">
        <v>0</v>
      </c>
      <c r="V258" s="431">
        <v>0</v>
      </c>
      <c r="W258" s="431">
        <v>0</v>
      </c>
      <c r="X258" s="431">
        <v>1</v>
      </c>
      <c r="Y258" s="431">
        <v>0</v>
      </c>
      <c r="Z258" s="425">
        <v>0</v>
      </c>
      <c r="AA258" s="425">
        <v>0</v>
      </c>
      <c r="AB258" s="425">
        <v>1</v>
      </c>
      <c r="AC258" s="425">
        <v>0</v>
      </c>
      <c r="AD258" s="425">
        <v>0</v>
      </c>
      <c r="AE258" s="425">
        <v>0</v>
      </c>
      <c r="AF258" s="425">
        <v>0</v>
      </c>
      <c r="AG258" s="425">
        <v>0</v>
      </c>
      <c r="AH258" s="425">
        <v>0</v>
      </c>
      <c r="AI258" s="425">
        <v>0</v>
      </c>
      <c r="AJ258" s="425">
        <v>1</v>
      </c>
      <c r="AK258" s="425">
        <v>0</v>
      </c>
      <c r="AL258" s="425">
        <v>1</v>
      </c>
      <c r="AM258" s="425">
        <v>0</v>
      </c>
      <c r="AN258" s="425">
        <v>0</v>
      </c>
      <c r="AO258" s="425">
        <v>0</v>
      </c>
      <c r="AP258" s="425">
        <v>0</v>
      </c>
      <c r="AQ258" s="425">
        <v>0</v>
      </c>
      <c r="AR258" s="425">
        <v>0</v>
      </c>
      <c r="AS258" s="425">
        <v>1</v>
      </c>
      <c r="AT258" s="425">
        <v>0</v>
      </c>
      <c r="AU258" s="425">
        <v>0</v>
      </c>
    </row>
    <row r="259" spans="1:47" x14ac:dyDescent="0.25">
      <c r="A259" s="440">
        <v>607</v>
      </c>
      <c r="B259" s="442">
        <v>607</v>
      </c>
      <c r="C259" s="439" t="s">
        <v>515</v>
      </c>
      <c r="D259" s="445">
        <v>0</v>
      </c>
      <c r="E259" s="454">
        <v>1323432</v>
      </c>
      <c r="F259" s="454">
        <v>0</v>
      </c>
      <c r="G259" s="454">
        <v>0</v>
      </c>
      <c r="H259" s="454">
        <v>0</v>
      </c>
      <c r="I259" s="455">
        <v>0</v>
      </c>
      <c r="J259" s="465">
        <v>1777377</v>
      </c>
      <c r="K259" s="466">
        <v>0</v>
      </c>
      <c r="L259" s="466">
        <v>0</v>
      </c>
      <c r="M259" s="466">
        <v>0</v>
      </c>
      <c r="N259" s="466">
        <v>720894</v>
      </c>
      <c r="O259" s="466">
        <v>0</v>
      </c>
      <c r="P259" s="466">
        <v>0</v>
      </c>
      <c r="Q259" s="466">
        <v>0</v>
      </c>
      <c r="R259" s="466">
        <v>0</v>
      </c>
      <c r="S259" s="466">
        <v>0</v>
      </c>
      <c r="T259" s="466">
        <v>0</v>
      </c>
      <c r="U259" s="466">
        <v>0</v>
      </c>
      <c r="V259" s="466">
        <v>4350370</v>
      </c>
      <c r="W259" s="466">
        <v>0</v>
      </c>
      <c r="X259" s="466">
        <v>0</v>
      </c>
      <c r="Y259" s="466">
        <v>0</v>
      </c>
      <c r="Z259" s="465">
        <v>0</v>
      </c>
      <c r="AA259" s="465">
        <v>0</v>
      </c>
      <c r="AB259" s="465">
        <v>0</v>
      </c>
      <c r="AC259" s="465">
        <v>0</v>
      </c>
      <c r="AD259" s="465">
        <v>0</v>
      </c>
      <c r="AE259" s="465">
        <v>0</v>
      </c>
      <c r="AF259" s="465">
        <v>59132184</v>
      </c>
      <c r="AG259" s="465">
        <v>0</v>
      </c>
      <c r="AH259" s="465">
        <v>0</v>
      </c>
      <c r="AI259" s="465">
        <v>0</v>
      </c>
      <c r="AJ259" s="465">
        <v>0</v>
      </c>
      <c r="AK259" s="465">
        <v>0</v>
      </c>
      <c r="AL259" s="465">
        <v>2940838</v>
      </c>
      <c r="AM259" s="465">
        <v>0</v>
      </c>
      <c r="AN259" s="465">
        <v>0</v>
      </c>
      <c r="AO259" s="465">
        <v>0</v>
      </c>
      <c r="AP259" s="465">
        <v>0</v>
      </c>
      <c r="AQ259" s="465">
        <v>0</v>
      </c>
      <c r="AR259" s="465">
        <v>0</v>
      </c>
      <c r="AS259" s="465">
        <v>0</v>
      </c>
      <c r="AT259" s="465">
        <v>0</v>
      </c>
      <c r="AU259" s="465">
        <v>0</v>
      </c>
    </row>
    <row r="260" spans="1:47" ht="30" x14ac:dyDescent="0.25">
      <c r="A260" s="440">
        <v>608</v>
      </c>
      <c r="B260" s="442">
        <v>608</v>
      </c>
      <c r="C260" s="439" t="s">
        <v>516</v>
      </c>
      <c r="D260" s="445">
        <v>0</v>
      </c>
      <c r="E260" s="454">
        <v>0</v>
      </c>
      <c r="F260" s="454">
        <v>0</v>
      </c>
      <c r="G260" s="454">
        <v>0</v>
      </c>
      <c r="H260" s="454">
        <v>0</v>
      </c>
      <c r="I260" s="455">
        <v>0</v>
      </c>
      <c r="J260" s="465">
        <v>0</v>
      </c>
      <c r="K260" s="466">
        <v>0</v>
      </c>
      <c r="L260" s="466">
        <v>0</v>
      </c>
      <c r="M260" s="466">
        <v>0</v>
      </c>
      <c r="N260" s="466">
        <v>0</v>
      </c>
      <c r="O260" s="466">
        <v>0</v>
      </c>
      <c r="P260" s="466">
        <v>0</v>
      </c>
      <c r="Q260" s="466">
        <v>0</v>
      </c>
      <c r="R260" s="466">
        <v>0</v>
      </c>
      <c r="S260" s="466">
        <v>0</v>
      </c>
      <c r="T260" s="466">
        <v>0</v>
      </c>
      <c r="U260" s="466">
        <v>0</v>
      </c>
      <c r="V260" s="466">
        <v>4217970</v>
      </c>
      <c r="W260" s="466">
        <v>0</v>
      </c>
      <c r="X260" s="466">
        <v>0</v>
      </c>
      <c r="Y260" s="466">
        <v>0</v>
      </c>
      <c r="Z260" s="465">
        <v>0</v>
      </c>
      <c r="AA260" s="465">
        <v>0</v>
      </c>
      <c r="AB260" s="465">
        <v>0</v>
      </c>
      <c r="AC260" s="465">
        <v>0</v>
      </c>
      <c r="AD260" s="465">
        <v>0</v>
      </c>
      <c r="AE260" s="465">
        <v>0</v>
      </c>
      <c r="AF260" s="465">
        <v>0</v>
      </c>
      <c r="AG260" s="465">
        <v>0</v>
      </c>
      <c r="AH260" s="465">
        <v>0</v>
      </c>
      <c r="AI260" s="465">
        <v>0</v>
      </c>
      <c r="AJ260" s="465">
        <v>0</v>
      </c>
      <c r="AK260" s="465">
        <v>0</v>
      </c>
      <c r="AL260" s="465">
        <v>0</v>
      </c>
      <c r="AM260" s="465">
        <v>0</v>
      </c>
      <c r="AN260" s="465">
        <v>0</v>
      </c>
      <c r="AO260" s="465">
        <v>0</v>
      </c>
      <c r="AP260" s="465">
        <v>0</v>
      </c>
      <c r="AQ260" s="465">
        <v>0</v>
      </c>
      <c r="AR260" s="465">
        <v>0</v>
      </c>
      <c r="AS260" s="465">
        <v>0</v>
      </c>
      <c r="AT260" s="465">
        <v>0</v>
      </c>
      <c r="AU260" s="465">
        <v>0</v>
      </c>
    </row>
    <row r="261" spans="1:47" ht="45" x14ac:dyDescent="0.25">
      <c r="A261" s="440">
        <v>609</v>
      </c>
      <c r="B261" s="442">
        <v>609</v>
      </c>
      <c r="C261" s="439" t="s">
        <v>517</v>
      </c>
      <c r="D261" s="499">
        <v>0</v>
      </c>
      <c r="E261" s="500">
        <v>0</v>
      </c>
      <c r="F261" s="500">
        <v>0</v>
      </c>
      <c r="G261" s="500">
        <v>0</v>
      </c>
      <c r="H261" s="500">
        <v>0</v>
      </c>
      <c r="I261" s="506">
        <v>0</v>
      </c>
      <c r="J261" s="507">
        <v>0</v>
      </c>
      <c r="K261" s="508">
        <v>0</v>
      </c>
      <c r="L261" s="508">
        <v>0</v>
      </c>
      <c r="M261" s="508">
        <v>0</v>
      </c>
      <c r="N261" s="508">
        <v>0</v>
      </c>
      <c r="O261" s="508">
        <v>0</v>
      </c>
      <c r="P261" s="508">
        <v>0</v>
      </c>
      <c r="Q261" s="508">
        <v>0</v>
      </c>
      <c r="R261" s="508">
        <v>0</v>
      </c>
      <c r="S261" s="508">
        <v>0</v>
      </c>
      <c r="T261" s="508">
        <v>0</v>
      </c>
      <c r="U261" s="508">
        <v>0</v>
      </c>
      <c r="V261" s="508">
        <v>97</v>
      </c>
      <c r="W261" s="508">
        <v>0</v>
      </c>
      <c r="X261" s="508">
        <v>0</v>
      </c>
      <c r="Y261" s="508">
        <v>0</v>
      </c>
      <c r="Z261" s="507">
        <v>0</v>
      </c>
      <c r="AA261" s="507">
        <v>0</v>
      </c>
      <c r="AB261" s="507">
        <v>0</v>
      </c>
      <c r="AC261" s="507">
        <v>0</v>
      </c>
      <c r="AD261" s="507">
        <v>0</v>
      </c>
      <c r="AE261" s="507">
        <v>0</v>
      </c>
      <c r="AF261" s="507">
        <v>0</v>
      </c>
      <c r="AG261" s="507">
        <v>0</v>
      </c>
      <c r="AH261" s="507">
        <v>0</v>
      </c>
      <c r="AI261" s="507">
        <v>0</v>
      </c>
      <c r="AJ261" s="507">
        <v>0</v>
      </c>
      <c r="AK261" s="507">
        <v>0</v>
      </c>
      <c r="AL261" s="507">
        <v>0</v>
      </c>
      <c r="AM261" s="507">
        <v>0</v>
      </c>
      <c r="AN261" s="507">
        <v>0</v>
      </c>
      <c r="AO261" s="507">
        <v>0</v>
      </c>
      <c r="AP261" s="507">
        <v>0</v>
      </c>
      <c r="AQ261" s="507">
        <v>0</v>
      </c>
      <c r="AR261" s="507">
        <v>0</v>
      </c>
      <c r="AS261" s="507">
        <v>0</v>
      </c>
      <c r="AT261" s="507">
        <v>0</v>
      </c>
      <c r="AU261" s="507">
        <v>0</v>
      </c>
    </row>
    <row r="262" spans="1:47" x14ac:dyDescent="0.25">
      <c r="A262" s="440">
        <v>610</v>
      </c>
      <c r="B262" s="442">
        <v>610</v>
      </c>
      <c r="C262" s="439" t="s">
        <v>487</v>
      </c>
      <c r="D262" s="445">
        <v>0</v>
      </c>
      <c r="E262" s="454">
        <v>0</v>
      </c>
      <c r="F262" s="454">
        <v>0</v>
      </c>
      <c r="G262" s="454">
        <v>0</v>
      </c>
      <c r="H262" s="454">
        <v>0</v>
      </c>
      <c r="I262" s="455">
        <v>0</v>
      </c>
      <c r="J262" s="465">
        <v>0</v>
      </c>
      <c r="K262" s="466">
        <v>0</v>
      </c>
      <c r="L262" s="466">
        <v>0</v>
      </c>
      <c r="M262" s="466">
        <v>0</v>
      </c>
      <c r="N262" s="466">
        <v>0</v>
      </c>
      <c r="O262" s="466">
        <v>0</v>
      </c>
      <c r="P262" s="466">
        <v>0</v>
      </c>
      <c r="Q262" s="466">
        <v>0</v>
      </c>
      <c r="R262" s="466">
        <v>0</v>
      </c>
      <c r="S262" s="466">
        <v>0</v>
      </c>
      <c r="T262" s="466">
        <v>0</v>
      </c>
      <c r="U262" s="466">
        <v>0</v>
      </c>
      <c r="V262" s="466">
        <v>0</v>
      </c>
      <c r="W262" s="466">
        <v>0</v>
      </c>
      <c r="X262" s="466">
        <v>0</v>
      </c>
      <c r="Y262" s="466">
        <v>0</v>
      </c>
      <c r="Z262" s="465">
        <v>0</v>
      </c>
      <c r="AA262" s="465">
        <v>0</v>
      </c>
      <c r="AB262" s="465">
        <v>0</v>
      </c>
      <c r="AC262" s="465">
        <v>0</v>
      </c>
      <c r="AD262" s="465">
        <v>0</v>
      </c>
      <c r="AE262" s="465">
        <v>0</v>
      </c>
      <c r="AF262" s="465">
        <v>0</v>
      </c>
      <c r="AG262" s="465">
        <v>0</v>
      </c>
      <c r="AH262" s="465">
        <v>0</v>
      </c>
      <c r="AI262" s="465">
        <v>0</v>
      </c>
      <c r="AJ262" s="465">
        <v>0</v>
      </c>
      <c r="AK262" s="465">
        <v>0</v>
      </c>
      <c r="AL262" s="465">
        <v>0</v>
      </c>
      <c r="AM262" s="465">
        <v>0</v>
      </c>
      <c r="AN262" s="465">
        <v>0</v>
      </c>
      <c r="AO262" s="465">
        <v>0</v>
      </c>
      <c r="AP262" s="465">
        <v>0</v>
      </c>
      <c r="AQ262" s="465">
        <v>0</v>
      </c>
      <c r="AR262" s="465">
        <v>0</v>
      </c>
      <c r="AS262" s="465">
        <v>0</v>
      </c>
      <c r="AT262" s="465">
        <v>0</v>
      </c>
      <c r="AU262" s="465">
        <v>0</v>
      </c>
    </row>
    <row r="263" spans="1:47" ht="30" x14ac:dyDescent="0.25">
      <c r="A263" s="440">
        <v>611</v>
      </c>
      <c r="B263" s="442">
        <v>611</v>
      </c>
      <c r="C263" s="439" t="s">
        <v>488</v>
      </c>
      <c r="D263" s="445">
        <v>0</v>
      </c>
      <c r="E263" s="454">
        <v>0</v>
      </c>
      <c r="F263" s="454">
        <v>0</v>
      </c>
      <c r="G263" s="454">
        <v>0</v>
      </c>
      <c r="H263" s="454">
        <v>0</v>
      </c>
      <c r="I263" s="455">
        <v>0</v>
      </c>
      <c r="J263" s="465">
        <v>0</v>
      </c>
      <c r="K263" s="466">
        <v>0</v>
      </c>
      <c r="L263" s="466">
        <v>0</v>
      </c>
      <c r="M263" s="466">
        <v>0</v>
      </c>
      <c r="N263" s="466">
        <v>0</v>
      </c>
      <c r="O263" s="466">
        <v>0</v>
      </c>
      <c r="P263" s="466">
        <v>0</v>
      </c>
      <c r="Q263" s="466">
        <v>0</v>
      </c>
      <c r="R263" s="466">
        <v>0</v>
      </c>
      <c r="S263" s="466">
        <v>0</v>
      </c>
      <c r="T263" s="466">
        <v>0</v>
      </c>
      <c r="U263" s="466">
        <v>0</v>
      </c>
      <c r="V263" s="466">
        <v>0</v>
      </c>
      <c r="W263" s="466">
        <v>0</v>
      </c>
      <c r="X263" s="466">
        <v>0</v>
      </c>
      <c r="Y263" s="466">
        <v>0</v>
      </c>
      <c r="Z263" s="465">
        <v>0</v>
      </c>
      <c r="AA263" s="465">
        <v>0</v>
      </c>
      <c r="AB263" s="465">
        <v>0</v>
      </c>
      <c r="AC263" s="465">
        <v>0</v>
      </c>
      <c r="AD263" s="465">
        <v>0</v>
      </c>
      <c r="AE263" s="465">
        <v>0</v>
      </c>
      <c r="AF263" s="465">
        <v>0</v>
      </c>
      <c r="AG263" s="465">
        <v>0</v>
      </c>
      <c r="AH263" s="465">
        <v>0</v>
      </c>
      <c r="AI263" s="465">
        <v>0</v>
      </c>
      <c r="AJ263" s="465">
        <v>0</v>
      </c>
      <c r="AK263" s="465">
        <v>0</v>
      </c>
      <c r="AL263" s="465">
        <v>0</v>
      </c>
      <c r="AM263" s="465">
        <v>0</v>
      </c>
      <c r="AN263" s="465">
        <v>0</v>
      </c>
      <c r="AO263" s="465">
        <v>0</v>
      </c>
      <c r="AP263" s="465">
        <v>0</v>
      </c>
      <c r="AQ263" s="465">
        <v>0</v>
      </c>
      <c r="AR263" s="465">
        <v>0</v>
      </c>
      <c r="AS263" s="465">
        <v>0</v>
      </c>
      <c r="AT263" s="465">
        <v>0</v>
      </c>
      <c r="AU263" s="465">
        <v>0</v>
      </c>
    </row>
    <row r="264" spans="1:47" ht="45" x14ac:dyDescent="0.25">
      <c r="A264" s="440">
        <v>612</v>
      </c>
      <c r="B264" s="442">
        <v>612</v>
      </c>
      <c r="C264" s="439" t="s">
        <v>518</v>
      </c>
      <c r="D264" s="499">
        <v>0</v>
      </c>
      <c r="E264" s="500">
        <v>0</v>
      </c>
      <c r="F264" s="500">
        <v>0</v>
      </c>
      <c r="G264" s="500">
        <v>0</v>
      </c>
      <c r="H264" s="500">
        <v>0</v>
      </c>
      <c r="I264" s="506">
        <v>0</v>
      </c>
      <c r="J264" s="507">
        <v>0</v>
      </c>
      <c r="K264" s="508">
        <v>0</v>
      </c>
      <c r="L264" s="508">
        <v>0</v>
      </c>
      <c r="M264" s="508">
        <v>0</v>
      </c>
      <c r="N264" s="508">
        <v>0</v>
      </c>
      <c r="O264" s="508">
        <v>0</v>
      </c>
      <c r="P264" s="508">
        <v>0</v>
      </c>
      <c r="Q264" s="508">
        <v>0</v>
      </c>
      <c r="R264" s="508">
        <v>0</v>
      </c>
      <c r="S264" s="508">
        <v>0</v>
      </c>
      <c r="T264" s="508">
        <v>0</v>
      </c>
      <c r="U264" s="508">
        <v>0</v>
      </c>
      <c r="V264" s="508">
        <v>0</v>
      </c>
      <c r="W264" s="508">
        <v>0</v>
      </c>
      <c r="X264" s="508">
        <v>0</v>
      </c>
      <c r="Y264" s="508">
        <v>0</v>
      </c>
      <c r="Z264" s="507">
        <v>0</v>
      </c>
      <c r="AA264" s="507">
        <v>0</v>
      </c>
      <c r="AB264" s="507">
        <v>0</v>
      </c>
      <c r="AC264" s="507">
        <v>0</v>
      </c>
      <c r="AD264" s="507">
        <v>0</v>
      </c>
      <c r="AE264" s="507">
        <v>0</v>
      </c>
      <c r="AF264" s="507">
        <v>0</v>
      </c>
      <c r="AG264" s="507">
        <v>0</v>
      </c>
      <c r="AH264" s="507">
        <v>0</v>
      </c>
      <c r="AI264" s="507">
        <v>0</v>
      </c>
      <c r="AJ264" s="507">
        <v>0</v>
      </c>
      <c r="AK264" s="507">
        <v>0</v>
      </c>
      <c r="AL264" s="507">
        <v>0</v>
      </c>
      <c r="AM264" s="507">
        <v>0</v>
      </c>
      <c r="AN264" s="507">
        <v>0</v>
      </c>
      <c r="AO264" s="507">
        <v>0</v>
      </c>
      <c r="AP264" s="507">
        <v>0</v>
      </c>
      <c r="AQ264" s="507">
        <v>0</v>
      </c>
      <c r="AR264" s="507">
        <v>0</v>
      </c>
      <c r="AS264" s="507">
        <v>0</v>
      </c>
      <c r="AT264" s="507">
        <v>0</v>
      </c>
      <c r="AU264" s="507">
        <v>0</v>
      </c>
    </row>
    <row r="265" spans="1:47" x14ac:dyDescent="0.25">
      <c r="A265" s="440">
        <v>613</v>
      </c>
      <c r="B265" s="442">
        <v>613</v>
      </c>
      <c r="C265" s="439" t="s">
        <v>490</v>
      </c>
      <c r="D265" s="445">
        <v>0</v>
      </c>
      <c r="E265" s="454">
        <v>0</v>
      </c>
      <c r="F265" s="454">
        <v>0</v>
      </c>
      <c r="G265" s="454">
        <v>0</v>
      </c>
      <c r="H265" s="454">
        <v>0</v>
      </c>
      <c r="I265" s="455">
        <v>0</v>
      </c>
      <c r="J265" s="465">
        <v>0</v>
      </c>
      <c r="K265" s="466">
        <v>0</v>
      </c>
      <c r="L265" s="466">
        <v>0</v>
      </c>
      <c r="M265" s="466">
        <v>0</v>
      </c>
      <c r="N265" s="466">
        <v>0</v>
      </c>
      <c r="O265" s="466">
        <v>0</v>
      </c>
      <c r="P265" s="466">
        <v>0</v>
      </c>
      <c r="Q265" s="466">
        <v>0</v>
      </c>
      <c r="R265" s="466">
        <v>0</v>
      </c>
      <c r="S265" s="466">
        <v>0</v>
      </c>
      <c r="T265" s="466">
        <v>0</v>
      </c>
      <c r="U265" s="466">
        <v>0</v>
      </c>
      <c r="V265" s="466">
        <v>0</v>
      </c>
      <c r="W265" s="466">
        <v>0</v>
      </c>
      <c r="X265" s="466">
        <v>0</v>
      </c>
      <c r="Y265" s="466">
        <v>0</v>
      </c>
      <c r="Z265" s="465">
        <v>0</v>
      </c>
      <c r="AA265" s="465">
        <v>0</v>
      </c>
      <c r="AB265" s="465">
        <v>0</v>
      </c>
      <c r="AC265" s="465">
        <v>0</v>
      </c>
      <c r="AD265" s="465">
        <v>0</v>
      </c>
      <c r="AE265" s="465">
        <v>0</v>
      </c>
      <c r="AF265" s="465">
        <v>0</v>
      </c>
      <c r="AG265" s="465">
        <v>0</v>
      </c>
      <c r="AH265" s="465">
        <v>0</v>
      </c>
      <c r="AI265" s="465">
        <v>0</v>
      </c>
      <c r="AJ265" s="465">
        <v>0</v>
      </c>
      <c r="AK265" s="465">
        <v>0</v>
      </c>
      <c r="AL265" s="465">
        <v>0</v>
      </c>
      <c r="AM265" s="465">
        <v>0</v>
      </c>
      <c r="AN265" s="465">
        <v>0</v>
      </c>
      <c r="AO265" s="465">
        <v>0</v>
      </c>
      <c r="AP265" s="465">
        <v>0</v>
      </c>
      <c r="AQ265" s="465">
        <v>0</v>
      </c>
      <c r="AR265" s="465">
        <v>0</v>
      </c>
      <c r="AS265" s="465">
        <v>0</v>
      </c>
      <c r="AT265" s="465">
        <v>0</v>
      </c>
      <c r="AU265" s="465">
        <v>0</v>
      </c>
    </row>
    <row r="266" spans="1:47" ht="30" x14ac:dyDescent="0.25">
      <c r="A266" s="440">
        <v>614</v>
      </c>
      <c r="B266" s="442">
        <v>614</v>
      </c>
      <c r="C266" s="439" t="s">
        <v>491</v>
      </c>
      <c r="D266" s="445">
        <v>0</v>
      </c>
      <c r="E266" s="454">
        <v>0</v>
      </c>
      <c r="F266" s="454">
        <v>0</v>
      </c>
      <c r="G266" s="454">
        <v>0</v>
      </c>
      <c r="H266" s="454">
        <v>0</v>
      </c>
      <c r="I266" s="455">
        <v>0</v>
      </c>
      <c r="J266" s="465">
        <v>0</v>
      </c>
      <c r="K266" s="466">
        <v>0</v>
      </c>
      <c r="L266" s="466">
        <v>0</v>
      </c>
      <c r="M266" s="466">
        <v>0</v>
      </c>
      <c r="N266" s="466">
        <v>0</v>
      </c>
      <c r="O266" s="466">
        <v>0</v>
      </c>
      <c r="P266" s="466">
        <v>0</v>
      </c>
      <c r="Q266" s="466">
        <v>0</v>
      </c>
      <c r="R266" s="466">
        <v>0</v>
      </c>
      <c r="S266" s="466">
        <v>0</v>
      </c>
      <c r="T266" s="466">
        <v>0</v>
      </c>
      <c r="U266" s="466">
        <v>0</v>
      </c>
      <c r="V266" s="466">
        <v>0</v>
      </c>
      <c r="W266" s="466">
        <v>0</v>
      </c>
      <c r="X266" s="466">
        <v>0</v>
      </c>
      <c r="Y266" s="466">
        <v>0</v>
      </c>
      <c r="Z266" s="465">
        <v>0</v>
      </c>
      <c r="AA266" s="465">
        <v>0</v>
      </c>
      <c r="AB266" s="465">
        <v>0</v>
      </c>
      <c r="AC266" s="465">
        <v>0</v>
      </c>
      <c r="AD266" s="465">
        <v>0</v>
      </c>
      <c r="AE266" s="465">
        <v>0</v>
      </c>
      <c r="AF266" s="465">
        <v>0</v>
      </c>
      <c r="AG266" s="465">
        <v>0</v>
      </c>
      <c r="AH266" s="465">
        <v>0</v>
      </c>
      <c r="AI266" s="465">
        <v>0</v>
      </c>
      <c r="AJ266" s="465">
        <v>0</v>
      </c>
      <c r="AK266" s="465">
        <v>0</v>
      </c>
      <c r="AL266" s="465">
        <v>0</v>
      </c>
      <c r="AM266" s="465">
        <v>0</v>
      </c>
      <c r="AN266" s="465">
        <v>0</v>
      </c>
      <c r="AO266" s="465">
        <v>0</v>
      </c>
      <c r="AP266" s="465">
        <v>0</v>
      </c>
      <c r="AQ266" s="465">
        <v>0</v>
      </c>
      <c r="AR266" s="465">
        <v>0</v>
      </c>
      <c r="AS266" s="465">
        <v>0</v>
      </c>
      <c r="AT266" s="465">
        <v>0</v>
      </c>
      <c r="AU266" s="465">
        <v>0</v>
      </c>
    </row>
    <row r="267" spans="1:47" ht="45" x14ac:dyDescent="0.25">
      <c r="A267" s="440">
        <v>615</v>
      </c>
      <c r="B267" s="442">
        <v>615</v>
      </c>
      <c r="C267" s="439" t="s">
        <v>507</v>
      </c>
      <c r="D267" s="499">
        <v>0</v>
      </c>
      <c r="E267" s="500">
        <v>0</v>
      </c>
      <c r="F267" s="500">
        <v>0</v>
      </c>
      <c r="G267" s="500">
        <v>0</v>
      </c>
      <c r="H267" s="500">
        <v>0</v>
      </c>
      <c r="I267" s="506">
        <v>0</v>
      </c>
      <c r="J267" s="507">
        <v>0</v>
      </c>
      <c r="K267" s="508">
        <v>0</v>
      </c>
      <c r="L267" s="508">
        <v>0</v>
      </c>
      <c r="M267" s="508">
        <v>0</v>
      </c>
      <c r="N267" s="508">
        <v>0</v>
      </c>
      <c r="O267" s="508">
        <v>0</v>
      </c>
      <c r="P267" s="508">
        <v>0</v>
      </c>
      <c r="Q267" s="508">
        <v>0</v>
      </c>
      <c r="R267" s="508">
        <v>0</v>
      </c>
      <c r="S267" s="508">
        <v>0</v>
      </c>
      <c r="T267" s="508">
        <v>0</v>
      </c>
      <c r="U267" s="508">
        <v>0</v>
      </c>
      <c r="V267" s="508">
        <v>0</v>
      </c>
      <c r="W267" s="508">
        <v>0</v>
      </c>
      <c r="X267" s="508">
        <v>0</v>
      </c>
      <c r="Y267" s="508">
        <v>0</v>
      </c>
      <c r="Z267" s="507">
        <v>0</v>
      </c>
      <c r="AA267" s="507">
        <v>0</v>
      </c>
      <c r="AB267" s="507">
        <v>0</v>
      </c>
      <c r="AC267" s="507">
        <v>0</v>
      </c>
      <c r="AD267" s="507">
        <v>0</v>
      </c>
      <c r="AE267" s="507">
        <v>0</v>
      </c>
      <c r="AF267" s="507">
        <v>0</v>
      </c>
      <c r="AG267" s="507">
        <v>0</v>
      </c>
      <c r="AH267" s="507">
        <v>0</v>
      </c>
      <c r="AI267" s="507">
        <v>0</v>
      </c>
      <c r="AJ267" s="507">
        <v>0</v>
      </c>
      <c r="AK267" s="507">
        <v>0</v>
      </c>
      <c r="AL267" s="507">
        <v>0</v>
      </c>
      <c r="AM267" s="507">
        <v>0</v>
      </c>
      <c r="AN267" s="507">
        <v>0</v>
      </c>
      <c r="AO267" s="507">
        <v>0</v>
      </c>
      <c r="AP267" s="507">
        <v>0</v>
      </c>
      <c r="AQ267" s="507">
        <v>0</v>
      </c>
      <c r="AR267" s="507">
        <v>0</v>
      </c>
      <c r="AS267" s="507">
        <v>0</v>
      </c>
      <c r="AT267" s="507">
        <v>0</v>
      </c>
      <c r="AU267" s="507">
        <v>0</v>
      </c>
    </row>
    <row r="268" spans="1:47" x14ac:dyDescent="0.25">
      <c r="A268" s="440">
        <v>616</v>
      </c>
      <c r="B268" s="442">
        <v>616</v>
      </c>
      <c r="C268" s="439" t="s">
        <v>493</v>
      </c>
      <c r="D268" s="445">
        <v>0</v>
      </c>
      <c r="E268" s="454">
        <v>0</v>
      </c>
      <c r="F268" s="454">
        <v>0</v>
      </c>
      <c r="G268" s="454">
        <v>0</v>
      </c>
      <c r="H268" s="454">
        <v>0</v>
      </c>
      <c r="I268" s="455">
        <v>0</v>
      </c>
      <c r="J268" s="465">
        <v>0</v>
      </c>
      <c r="K268" s="466">
        <v>0</v>
      </c>
      <c r="L268" s="466">
        <v>0</v>
      </c>
      <c r="M268" s="466">
        <v>0</v>
      </c>
      <c r="N268" s="466">
        <v>0</v>
      </c>
      <c r="O268" s="466">
        <v>0</v>
      </c>
      <c r="P268" s="466">
        <v>0</v>
      </c>
      <c r="Q268" s="466">
        <v>0</v>
      </c>
      <c r="R268" s="466">
        <v>0</v>
      </c>
      <c r="S268" s="466">
        <v>0</v>
      </c>
      <c r="T268" s="466">
        <v>0</v>
      </c>
      <c r="U268" s="466">
        <v>0</v>
      </c>
      <c r="V268" s="466">
        <v>0</v>
      </c>
      <c r="W268" s="466">
        <v>0</v>
      </c>
      <c r="X268" s="466">
        <v>0</v>
      </c>
      <c r="Y268" s="466">
        <v>0</v>
      </c>
      <c r="Z268" s="465">
        <v>0</v>
      </c>
      <c r="AA268" s="465">
        <v>0</v>
      </c>
      <c r="AB268" s="465">
        <v>0</v>
      </c>
      <c r="AC268" s="465">
        <v>0</v>
      </c>
      <c r="AD268" s="465">
        <v>0</v>
      </c>
      <c r="AE268" s="465">
        <v>0</v>
      </c>
      <c r="AF268" s="465">
        <v>0</v>
      </c>
      <c r="AG268" s="465">
        <v>0</v>
      </c>
      <c r="AH268" s="465">
        <v>0</v>
      </c>
      <c r="AI268" s="465">
        <v>0</v>
      </c>
      <c r="AJ268" s="465">
        <v>0</v>
      </c>
      <c r="AK268" s="465">
        <v>0</v>
      </c>
      <c r="AL268" s="465">
        <v>0</v>
      </c>
      <c r="AM268" s="465">
        <v>0</v>
      </c>
      <c r="AN268" s="465">
        <v>0</v>
      </c>
      <c r="AO268" s="465">
        <v>0</v>
      </c>
      <c r="AP268" s="465">
        <v>0</v>
      </c>
      <c r="AQ268" s="465">
        <v>0</v>
      </c>
      <c r="AR268" s="465">
        <v>0</v>
      </c>
      <c r="AS268" s="465">
        <v>0</v>
      </c>
      <c r="AT268" s="465">
        <v>0</v>
      </c>
      <c r="AU268" s="465">
        <v>0</v>
      </c>
    </row>
    <row r="269" spans="1:47" ht="30" x14ac:dyDescent="0.25">
      <c r="A269" s="440">
        <v>617</v>
      </c>
      <c r="B269" s="442">
        <v>617</v>
      </c>
      <c r="C269" s="439" t="s">
        <v>494</v>
      </c>
      <c r="D269" s="445">
        <v>0</v>
      </c>
      <c r="E269" s="454">
        <v>0</v>
      </c>
      <c r="F269" s="454">
        <v>0</v>
      </c>
      <c r="G269" s="454">
        <v>0</v>
      </c>
      <c r="H269" s="454">
        <v>0</v>
      </c>
      <c r="I269" s="455">
        <v>0</v>
      </c>
      <c r="J269" s="465">
        <v>0</v>
      </c>
      <c r="K269" s="466">
        <v>0</v>
      </c>
      <c r="L269" s="466">
        <v>0</v>
      </c>
      <c r="M269" s="466">
        <v>0</v>
      </c>
      <c r="N269" s="466">
        <v>0</v>
      </c>
      <c r="O269" s="466">
        <v>0</v>
      </c>
      <c r="P269" s="466">
        <v>0</v>
      </c>
      <c r="Q269" s="466">
        <v>0</v>
      </c>
      <c r="R269" s="466">
        <v>0</v>
      </c>
      <c r="S269" s="466">
        <v>0</v>
      </c>
      <c r="T269" s="466">
        <v>0</v>
      </c>
      <c r="U269" s="466">
        <v>0</v>
      </c>
      <c r="V269" s="466">
        <v>0</v>
      </c>
      <c r="W269" s="466">
        <v>0</v>
      </c>
      <c r="X269" s="466">
        <v>0</v>
      </c>
      <c r="Y269" s="466">
        <v>0</v>
      </c>
      <c r="Z269" s="465">
        <v>0</v>
      </c>
      <c r="AA269" s="465">
        <v>0</v>
      </c>
      <c r="AB269" s="465">
        <v>0</v>
      </c>
      <c r="AC269" s="465">
        <v>0</v>
      </c>
      <c r="AD269" s="465">
        <v>0</v>
      </c>
      <c r="AE269" s="465">
        <v>0</v>
      </c>
      <c r="AF269" s="465">
        <v>0</v>
      </c>
      <c r="AG269" s="465">
        <v>0</v>
      </c>
      <c r="AH269" s="465">
        <v>0</v>
      </c>
      <c r="AI269" s="465">
        <v>0</v>
      </c>
      <c r="AJ269" s="465">
        <v>0</v>
      </c>
      <c r="AK269" s="465">
        <v>0</v>
      </c>
      <c r="AL269" s="465">
        <v>0</v>
      </c>
      <c r="AM269" s="465">
        <v>0</v>
      </c>
      <c r="AN269" s="465">
        <v>0</v>
      </c>
      <c r="AO269" s="465">
        <v>0</v>
      </c>
      <c r="AP269" s="465">
        <v>0</v>
      </c>
      <c r="AQ269" s="465">
        <v>0</v>
      </c>
      <c r="AR269" s="465">
        <v>0</v>
      </c>
      <c r="AS269" s="465">
        <v>0</v>
      </c>
      <c r="AT269" s="465">
        <v>0</v>
      </c>
      <c r="AU269" s="465">
        <v>0</v>
      </c>
    </row>
    <row r="270" spans="1:47" ht="45" x14ac:dyDescent="0.25">
      <c r="A270" s="440">
        <v>618</v>
      </c>
      <c r="B270" s="442">
        <v>618</v>
      </c>
      <c r="C270" s="439" t="s">
        <v>508</v>
      </c>
      <c r="D270" s="499">
        <v>0</v>
      </c>
      <c r="E270" s="500">
        <v>0</v>
      </c>
      <c r="F270" s="500">
        <v>0</v>
      </c>
      <c r="G270" s="500">
        <v>0</v>
      </c>
      <c r="H270" s="500">
        <v>0</v>
      </c>
      <c r="I270" s="506">
        <v>0</v>
      </c>
      <c r="J270" s="507">
        <v>0</v>
      </c>
      <c r="K270" s="508">
        <v>0</v>
      </c>
      <c r="L270" s="508">
        <v>0</v>
      </c>
      <c r="M270" s="508">
        <v>0</v>
      </c>
      <c r="N270" s="508">
        <v>0</v>
      </c>
      <c r="O270" s="508">
        <v>0</v>
      </c>
      <c r="P270" s="508">
        <v>0</v>
      </c>
      <c r="Q270" s="508">
        <v>0</v>
      </c>
      <c r="R270" s="508">
        <v>0</v>
      </c>
      <c r="S270" s="508">
        <v>0</v>
      </c>
      <c r="T270" s="508">
        <v>0</v>
      </c>
      <c r="U270" s="508">
        <v>0</v>
      </c>
      <c r="V270" s="508">
        <v>0</v>
      </c>
      <c r="W270" s="508">
        <v>0</v>
      </c>
      <c r="X270" s="508">
        <v>0</v>
      </c>
      <c r="Y270" s="508">
        <v>0</v>
      </c>
      <c r="Z270" s="507">
        <v>0</v>
      </c>
      <c r="AA270" s="507">
        <v>0</v>
      </c>
      <c r="AB270" s="507">
        <v>0</v>
      </c>
      <c r="AC270" s="507">
        <v>0</v>
      </c>
      <c r="AD270" s="507">
        <v>0</v>
      </c>
      <c r="AE270" s="507">
        <v>0</v>
      </c>
      <c r="AF270" s="507">
        <v>0</v>
      </c>
      <c r="AG270" s="507">
        <v>0</v>
      </c>
      <c r="AH270" s="507">
        <v>0</v>
      </c>
      <c r="AI270" s="507">
        <v>0</v>
      </c>
      <c r="AJ270" s="507">
        <v>0</v>
      </c>
      <c r="AK270" s="507">
        <v>0</v>
      </c>
      <c r="AL270" s="507">
        <v>0</v>
      </c>
      <c r="AM270" s="507">
        <v>0</v>
      </c>
      <c r="AN270" s="507">
        <v>0</v>
      </c>
      <c r="AO270" s="507">
        <v>0</v>
      </c>
      <c r="AP270" s="507">
        <v>0</v>
      </c>
      <c r="AQ270" s="507">
        <v>0</v>
      </c>
      <c r="AR270" s="507">
        <v>0</v>
      </c>
      <c r="AS270" s="507">
        <v>0</v>
      </c>
      <c r="AT270" s="507">
        <v>0</v>
      </c>
      <c r="AU270" s="507">
        <v>0</v>
      </c>
    </row>
    <row r="271" spans="1:47" ht="30" x14ac:dyDescent="0.25">
      <c r="A271" s="440">
        <v>619</v>
      </c>
      <c r="B271" s="442">
        <v>619</v>
      </c>
      <c r="C271" s="439" t="s">
        <v>519</v>
      </c>
      <c r="D271" s="499">
        <v>0</v>
      </c>
      <c r="E271" s="500">
        <v>0</v>
      </c>
      <c r="F271" s="500">
        <v>0</v>
      </c>
      <c r="G271" s="500">
        <v>0</v>
      </c>
      <c r="H271" s="500">
        <v>0</v>
      </c>
      <c r="I271" s="506">
        <v>0</v>
      </c>
      <c r="J271" s="507">
        <v>0</v>
      </c>
      <c r="K271" s="508">
        <v>0</v>
      </c>
      <c r="L271" s="508">
        <v>0</v>
      </c>
      <c r="M271" s="508">
        <v>0</v>
      </c>
      <c r="N271" s="508">
        <v>0</v>
      </c>
      <c r="O271" s="508">
        <v>0</v>
      </c>
      <c r="P271" s="508">
        <v>0</v>
      </c>
      <c r="Q271" s="508">
        <v>0</v>
      </c>
      <c r="R271" s="508">
        <v>0</v>
      </c>
      <c r="S271" s="508">
        <v>0</v>
      </c>
      <c r="T271" s="508">
        <v>0</v>
      </c>
      <c r="U271" s="508">
        <v>0</v>
      </c>
      <c r="V271" s="508">
        <v>0</v>
      </c>
      <c r="W271" s="508">
        <v>0</v>
      </c>
      <c r="X271" s="508">
        <v>0</v>
      </c>
      <c r="Y271" s="508">
        <v>0</v>
      </c>
      <c r="Z271" s="507">
        <v>0</v>
      </c>
      <c r="AA271" s="507">
        <v>0</v>
      </c>
      <c r="AB271" s="507">
        <v>0</v>
      </c>
      <c r="AC271" s="507">
        <v>0</v>
      </c>
      <c r="AD271" s="507">
        <v>0</v>
      </c>
      <c r="AE271" s="507">
        <v>0</v>
      </c>
      <c r="AF271" s="507">
        <v>0</v>
      </c>
      <c r="AG271" s="507">
        <v>0</v>
      </c>
      <c r="AH271" s="507">
        <v>0</v>
      </c>
      <c r="AI271" s="507">
        <v>0</v>
      </c>
      <c r="AJ271" s="507">
        <v>0</v>
      </c>
      <c r="AK271" s="507">
        <v>0</v>
      </c>
      <c r="AL271" s="507">
        <v>0</v>
      </c>
      <c r="AM271" s="507">
        <v>0</v>
      </c>
      <c r="AN271" s="507">
        <v>0</v>
      </c>
      <c r="AO271" s="507">
        <v>0</v>
      </c>
      <c r="AP271" s="507">
        <v>0</v>
      </c>
      <c r="AQ271" s="507">
        <v>0</v>
      </c>
      <c r="AR271" s="507">
        <v>0</v>
      </c>
      <c r="AS271" s="507">
        <v>0</v>
      </c>
      <c r="AT271" s="507">
        <v>0</v>
      </c>
      <c r="AU271" s="507">
        <v>0</v>
      </c>
    </row>
    <row r="272" spans="1:47" ht="75" x14ac:dyDescent="0.25">
      <c r="A272" s="440">
        <v>620</v>
      </c>
      <c r="B272" s="442">
        <v>620</v>
      </c>
      <c r="C272" s="439" t="s">
        <v>520</v>
      </c>
      <c r="D272" s="445">
        <v>2</v>
      </c>
      <c r="E272" s="454">
        <v>2</v>
      </c>
      <c r="F272" s="454">
        <v>0</v>
      </c>
      <c r="G272" s="454">
        <v>2</v>
      </c>
      <c r="H272" s="454">
        <v>1</v>
      </c>
      <c r="I272" s="455">
        <v>2</v>
      </c>
      <c r="J272" s="465">
        <v>2</v>
      </c>
      <c r="K272" s="466">
        <v>2</v>
      </c>
      <c r="L272" s="466">
        <v>2</v>
      </c>
      <c r="M272" s="466">
        <v>2</v>
      </c>
      <c r="N272" s="466">
        <v>2</v>
      </c>
      <c r="O272" s="466">
        <v>2</v>
      </c>
      <c r="P272" s="466">
        <v>2</v>
      </c>
      <c r="Q272" s="466">
        <v>0</v>
      </c>
      <c r="R272" s="466">
        <v>0</v>
      </c>
      <c r="S272" s="466">
        <v>2</v>
      </c>
      <c r="T272" s="466">
        <v>2</v>
      </c>
      <c r="U272" s="466">
        <v>2</v>
      </c>
      <c r="V272" s="466">
        <v>1</v>
      </c>
      <c r="W272" s="466">
        <v>2</v>
      </c>
      <c r="X272" s="466">
        <v>2</v>
      </c>
      <c r="Y272" s="466">
        <v>2</v>
      </c>
      <c r="Z272" s="465">
        <v>2</v>
      </c>
      <c r="AA272" s="465">
        <v>0</v>
      </c>
      <c r="AB272" s="465">
        <v>2</v>
      </c>
      <c r="AC272" s="465">
        <v>2</v>
      </c>
      <c r="AD272" s="465">
        <v>2</v>
      </c>
      <c r="AE272" s="465">
        <v>2</v>
      </c>
      <c r="AF272" s="465">
        <v>0</v>
      </c>
      <c r="AG272" s="465">
        <v>2</v>
      </c>
      <c r="AH272" s="465">
        <v>2</v>
      </c>
      <c r="AI272" s="465">
        <v>2</v>
      </c>
      <c r="AJ272" s="465">
        <v>2</v>
      </c>
      <c r="AK272" s="465">
        <v>2</v>
      </c>
      <c r="AL272" s="465">
        <v>2</v>
      </c>
      <c r="AM272" s="465">
        <v>2</v>
      </c>
      <c r="AN272" s="465">
        <v>2</v>
      </c>
      <c r="AO272" s="465">
        <v>2</v>
      </c>
      <c r="AP272" s="465">
        <v>2</v>
      </c>
      <c r="AQ272" s="465">
        <v>2</v>
      </c>
      <c r="AR272" s="465">
        <v>2</v>
      </c>
      <c r="AS272" s="465">
        <v>2</v>
      </c>
      <c r="AT272" s="465">
        <v>2</v>
      </c>
      <c r="AU272" s="465">
        <v>2</v>
      </c>
    </row>
    <row r="273" spans="1:47" x14ac:dyDescent="0.25">
      <c r="A273" s="397" t="s">
        <v>502</v>
      </c>
      <c r="B273" s="397"/>
      <c r="C273" s="397"/>
      <c r="D273" s="398">
        <f>D145-D227</f>
        <v>0</v>
      </c>
      <c r="E273" s="398">
        <f t="shared" ref="E273:AU273" si="0">E145-E227</f>
        <v>0</v>
      </c>
      <c r="F273" s="398">
        <f t="shared" si="0"/>
        <v>1705021</v>
      </c>
      <c r="G273" s="398">
        <f t="shared" si="0"/>
        <v>0</v>
      </c>
      <c r="H273" s="398">
        <f t="shared" si="0"/>
        <v>0</v>
      </c>
      <c r="I273" s="398">
        <f t="shared" si="0"/>
        <v>901891</v>
      </c>
      <c r="J273" s="398">
        <f t="shared" si="0"/>
        <v>1441146</v>
      </c>
      <c r="K273" s="398">
        <f t="shared" si="0"/>
        <v>0</v>
      </c>
      <c r="L273" s="398">
        <f t="shared" si="0"/>
        <v>0</v>
      </c>
      <c r="M273" s="398">
        <f t="shared" si="0"/>
        <v>0</v>
      </c>
      <c r="N273" s="398">
        <f t="shared" si="0"/>
        <v>0</v>
      </c>
      <c r="O273" s="398">
        <f t="shared" si="0"/>
        <v>0</v>
      </c>
      <c r="P273" s="398">
        <f t="shared" si="0"/>
        <v>0</v>
      </c>
      <c r="Q273" s="398">
        <f t="shared" si="0"/>
        <v>0</v>
      </c>
      <c r="R273" s="398">
        <f t="shared" si="0"/>
        <v>310655</v>
      </c>
      <c r="S273" s="398">
        <f t="shared" si="0"/>
        <v>76866</v>
      </c>
      <c r="T273" s="398">
        <f t="shared" si="0"/>
        <v>124967</v>
      </c>
      <c r="U273" s="398">
        <f t="shared" si="0"/>
        <v>4722354</v>
      </c>
      <c r="V273" s="398">
        <f t="shared" si="0"/>
        <v>0</v>
      </c>
      <c r="W273" s="398">
        <f t="shared" si="0"/>
        <v>92339</v>
      </c>
      <c r="X273" s="398">
        <f t="shared" si="0"/>
        <v>0</v>
      </c>
      <c r="Y273" s="398">
        <f t="shared" si="0"/>
        <v>349902</v>
      </c>
      <c r="Z273" s="398">
        <f t="shared" si="0"/>
        <v>2090551</v>
      </c>
      <c r="AA273" s="398">
        <f t="shared" si="0"/>
        <v>0</v>
      </c>
      <c r="AB273" s="398">
        <f t="shared" si="0"/>
        <v>0</v>
      </c>
      <c r="AC273" s="398">
        <f t="shared" si="0"/>
        <v>69875</v>
      </c>
      <c r="AD273" s="398">
        <f t="shared" si="0"/>
        <v>133920</v>
      </c>
      <c r="AE273" s="398">
        <f t="shared" si="0"/>
        <v>188812</v>
      </c>
      <c r="AF273" s="398">
        <f t="shared" si="0"/>
        <v>31043738</v>
      </c>
      <c r="AG273" s="398">
        <f t="shared" si="0"/>
        <v>0</v>
      </c>
      <c r="AH273" s="398">
        <f t="shared" si="0"/>
        <v>102991</v>
      </c>
      <c r="AI273" s="398">
        <f t="shared" si="0"/>
        <v>0</v>
      </c>
      <c r="AJ273" s="398">
        <f t="shared" si="0"/>
        <v>33182204</v>
      </c>
      <c r="AK273" s="398">
        <f t="shared" si="0"/>
        <v>4124364</v>
      </c>
      <c r="AL273" s="398">
        <f t="shared" si="0"/>
        <v>449579038</v>
      </c>
      <c r="AM273" s="398">
        <f t="shared" si="0"/>
        <v>2358200</v>
      </c>
      <c r="AN273" s="398">
        <f t="shared" si="0"/>
        <v>713481</v>
      </c>
      <c r="AO273" s="398">
        <f t="shared" si="0"/>
        <v>329808</v>
      </c>
      <c r="AP273" s="398">
        <f t="shared" si="0"/>
        <v>30079</v>
      </c>
      <c r="AQ273" s="398">
        <f t="shared" si="0"/>
        <v>180455</v>
      </c>
      <c r="AR273" s="398">
        <f t="shared" si="0"/>
        <v>2291367</v>
      </c>
      <c r="AS273" s="398">
        <f t="shared" si="0"/>
        <v>0</v>
      </c>
      <c r="AT273" s="398">
        <f t="shared" si="0"/>
        <v>0</v>
      </c>
      <c r="AU273" s="398">
        <f t="shared" si="0"/>
        <v>173441</v>
      </c>
    </row>
    <row r="274" spans="1:47" x14ac:dyDescent="0.25">
      <c r="A274" s="397" t="s">
        <v>503</v>
      </c>
      <c r="B274" s="397"/>
      <c r="C274" s="397"/>
      <c r="D274" s="398">
        <f>D103-D227</f>
        <v>0</v>
      </c>
      <c r="E274" s="398">
        <f t="shared" ref="E274:AU274" si="1">E103-E227</f>
        <v>0</v>
      </c>
      <c r="F274" s="398">
        <f t="shared" si="1"/>
        <v>900146</v>
      </c>
      <c r="G274" s="398">
        <f t="shared" si="1"/>
        <v>0</v>
      </c>
      <c r="H274" s="398">
        <f t="shared" si="1"/>
        <v>0</v>
      </c>
      <c r="I274" s="398">
        <f t="shared" si="1"/>
        <v>3301</v>
      </c>
      <c r="J274" s="398">
        <f t="shared" si="1"/>
        <v>78612</v>
      </c>
      <c r="K274" s="398">
        <f t="shared" si="1"/>
        <v>0</v>
      </c>
      <c r="L274" s="398">
        <f t="shared" si="1"/>
        <v>0</v>
      </c>
      <c r="M274" s="398">
        <f t="shared" si="1"/>
        <v>0</v>
      </c>
      <c r="N274" s="398">
        <f t="shared" si="1"/>
        <v>0</v>
      </c>
      <c r="O274" s="398">
        <f t="shared" si="1"/>
        <v>0</v>
      </c>
      <c r="P274" s="398">
        <f t="shared" si="1"/>
        <v>0</v>
      </c>
      <c r="Q274" s="398">
        <f t="shared" si="1"/>
        <v>0</v>
      </c>
      <c r="R274" s="398">
        <f t="shared" si="1"/>
        <v>18</v>
      </c>
      <c r="S274" s="398">
        <f t="shared" si="1"/>
        <v>0</v>
      </c>
      <c r="T274" s="398">
        <f t="shared" si="1"/>
        <v>6745</v>
      </c>
      <c r="U274" s="398">
        <f t="shared" si="1"/>
        <v>150124</v>
      </c>
      <c r="V274" s="398">
        <f t="shared" si="1"/>
        <v>0</v>
      </c>
      <c r="W274" s="398">
        <f t="shared" si="1"/>
        <v>10679</v>
      </c>
      <c r="X274" s="398">
        <f t="shared" si="1"/>
        <v>0</v>
      </c>
      <c r="Y274" s="398">
        <f t="shared" si="1"/>
        <v>0</v>
      </c>
      <c r="Z274" s="398">
        <f t="shared" si="1"/>
        <v>142953</v>
      </c>
      <c r="AA274" s="398">
        <f t="shared" si="1"/>
        <v>0</v>
      </c>
      <c r="AB274" s="398">
        <f t="shared" si="1"/>
        <v>0</v>
      </c>
      <c r="AC274" s="398">
        <f t="shared" si="1"/>
        <v>0</v>
      </c>
      <c r="AD274" s="398">
        <f t="shared" si="1"/>
        <v>1918</v>
      </c>
      <c r="AE274" s="398">
        <f t="shared" si="1"/>
        <v>24577</v>
      </c>
      <c r="AF274" s="398">
        <f t="shared" si="1"/>
        <v>5753877</v>
      </c>
      <c r="AG274" s="398">
        <f t="shared" si="1"/>
        <v>0</v>
      </c>
      <c r="AH274" s="398">
        <f t="shared" si="1"/>
        <v>0</v>
      </c>
      <c r="AI274" s="398">
        <f t="shared" si="1"/>
        <v>0</v>
      </c>
      <c r="AJ274" s="398">
        <f t="shared" si="1"/>
        <v>503984</v>
      </c>
      <c r="AK274" s="398">
        <f t="shared" si="1"/>
        <v>40428</v>
      </c>
      <c r="AL274" s="398">
        <f t="shared" si="1"/>
        <v>27027089</v>
      </c>
      <c r="AM274" s="398">
        <f t="shared" si="1"/>
        <v>11265</v>
      </c>
      <c r="AN274" s="398">
        <f t="shared" si="1"/>
        <v>0</v>
      </c>
      <c r="AO274" s="398">
        <f t="shared" si="1"/>
        <v>0</v>
      </c>
      <c r="AP274" s="398">
        <f t="shared" si="1"/>
        <v>338</v>
      </c>
      <c r="AQ274" s="398">
        <f t="shared" si="1"/>
        <v>6181</v>
      </c>
      <c r="AR274" s="398">
        <f t="shared" si="1"/>
        <v>91731</v>
      </c>
      <c r="AS274" s="398">
        <f t="shared" si="1"/>
        <v>0</v>
      </c>
      <c r="AT274" s="398">
        <f t="shared" si="1"/>
        <v>0</v>
      </c>
      <c r="AU274" s="398">
        <f t="shared" si="1"/>
        <v>0</v>
      </c>
    </row>
    <row r="275" spans="1:47" x14ac:dyDescent="0.25">
      <c r="A275" s="397" t="s">
        <v>504</v>
      </c>
      <c r="B275" s="397"/>
      <c r="C275" s="397"/>
      <c r="D275" s="398">
        <f>D105-D227</f>
        <v>0</v>
      </c>
      <c r="E275" s="398">
        <f t="shared" ref="E275:AU275" si="2">E105-E227</f>
        <v>0</v>
      </c>
      <c r="F275" s="398">
        <f t="shared" si="2"/>
        <v>900146</v>
      </c>
      <c r="G275" s="398">
        <f t="shared" si="2"/>
        <v>0</v>
      </c>
      <c r="H275" s="398">
        <f t="shared" si="2"/>
        <v>0</v>
      </c>
      <c r="I275" s="398">
        <f t="shared" si="2"/>
        <v>7336</v>
      </c>
      <c r="J275" s="398">
        <f t="shared" si="2"/>
        <v>2384736</v>
      </c>
      <c r="K275" s="398">
        <f t="shared" si="2"/>
        <v>0</v>
      </c>
      <c r="L275" s="398">
        <f t="shared" si="2"/>
        <v>0</v>
      </c>
      <c r="M275" s="398">
        <f t="shared" si="2"/>
        <v>0</v>
      </c>
      <c r="N275" s="398">
        <f t="shared" si="2"/>
        <v>0</v>
      </c>
      <c r="O275" s="398">
        <f t="shared" si="2"/>
        <v>0</v>
      </c>
      <c r="P275" s="398">
        <f t="shared" si="2"/>
        <v>0</v>
      </c>
      <c r="Q275" s="398">
        <f t="shared" si="2"/>
        <v>0</v>
      </c>
      <c r="R275" s="398">
        <f t="shared" si="2"/>
        <v>18</v>
      </c>
      <c r="S275" s="398">
        <f t="shared" si="2"/>
        <v>0</v>
      </c>
      <c r="T275" s="398">
        <f t="shared" si="2"/>
        <v>6745</v>
      </c>
      <c r="U275" s="398">
        <f t="shared" si="2"/>
        <v>234278</v>
      </c>
      <c r="V275" s="398">
        <f t="shared" si="2"/>
        <v>0</v>
      </c>
      <c r="W275" s="398">
        <f t="shared" si="2"/>
        <v>27972</v>
      </c>
      <c r="X275" s="398">
        <f t="shared" si="2"/>
        <v>0</v>
      </c>
      <c r="Y275" s="398">
        <f t="shared" si="2"/>
        <v>134467</v>
      </c>
      <c r="Z275" s="398">
        <f t="shared" si="2"/>
        <v>142953</v>
      </c>
      <c r="AA275" s="398">
        <f t="shared" si="2"/>
        <v>0</v>
      </c>
      <c r="AB275" s="398">
        <f t="shared" si="2"/>
        <v>0</v>
      </c>
      <c r="AC275" s="398">
        <f t="shared" si="2"/>
        <v>0</v>
      </c>
      <c r="AD275" s="398">
        <f t="shared" si="2"/>
        <v>1918</v>
      </c>
      <c r="AE275" s="398">
        <f t="shared" si="2"/>
        <v>74732</v>
      </c>
      <c r="AF275" s="398">
        <f t="shared" si="2"/>
        <v>87181599</v>
      </c>
      <c r="AG275" s="398">
        <f t="shared" si="2"/>
        <v>0</v>
      </c>
      <c r="AH275" s="398">
        <f t="shared" si="2"/>
        <v>0</v>
      </c>
      <c r="AI275" s="398">
        <f t="shared" si="2"/>
        <v>0</v>
      </c>
      <c r="AJ275" s="398">
        <f t="shared" si="2"/>
        <v>583946</v>
      </c>
      <c r="AK275" s="398">
        <f t="shared" si="2"/>
        <v>64418</v>
      </c>
      <c r="AL275" s="398">
        <f t="shared" si="2"/>
        <v>28824951</v>
      </c>
      <c r="AM275" s="398">
        <f t="shared" si="2"/>
        <v>11265</v>
      </c>
      <c r="AN275" s="398">
        <f t="shared" si="2"/>
        <v>0</v>
      </c>
      <c r="AO275" s="398">
        <f t="shared" si="2"/>
        <v>600</v>
      </c>
      <c r="AP275" s="398">
        <f t="shared" si="2"/>
        <v>338</v>
      </c>
      <c r="AQ275" s="398">
        <f t="shared" si="2"/>
        <v>6181</v>
      </c>
      <c r="AR275" s="398">
        <f t="shared" si="2"/>
        <v>468618</v>
      </c>
      <c r="AS275" s="398">
        <f t="shared" si="2"/>
        <v>0</v>
      </c>
      <c r="AT275" s="398">
        <f t="shared" si="2"/>
        <v>0</v>
      </c>
      <c r="AU275" s="398">
        <f t="shared" si="2"/>
        <v>0</v>
      </c>
    </row>
    <row r="277" spans="1:47" x14ac:dyDescent="0.25">
      <c r="D277" s="412">
        <f>SUM(D4:D272)</f>
        <v>5087917</v>
      </c>
      <c r="E277" s="412">
        <f t="shared" ref="E277:AU277" si="3">SUM(E4:E272)</f>
        <v>14817514</v>
      </c>
      <c r="F277" s="412">
        <f t="shared" si="3"/>
        <v>41042472</v>
      </c>
      <c r="G277" s="412">
        <f t="shared" si="3"/>
        <v>58348166</v>
      </c>
      <c r="H277" s="412">
        <f t="shared" si="3"/>
        <v>766891</v>
      </c>
      <c r="I277" s="412">
        <f t="shared" si="3"/>
        <v>6472127</v>
      </c>
      <c r="J277" s="412">
        <f t="shared" si="3"/>
        <v>18379513</v>
      </c>
      <c r="K277" s="412">
        <f t="shared" si="3"/>
        <v>17947915</v>
      </c>
      <c r="L277" s="412">
        <f t="shared" si="3"/>
        <v>20433499</v>
      </c>
      <c r="M277" s="412">
        <f t="shared" si="3"/>
        <v>78092480</v>
      </c>
      <c r="N277" s="412">
        <f t="shared" si="3"/>
        <v>4834397</v>
      </c>
      <c r="O277" s="412">
        <f t="shared" si="3"/>
        <v>1362214</v>
      </c>
      <c r="P277" s="412">
        <f t="shared" si="3"/>
        <v>51718833</v>
      </c>
      <c r="Q277" s="412">
        <f t="shared" si="3"/>
        <v>0</v>
      </c>
      <c r="R277" s="412">
        <f t="shared" si="3"/>
        <v>2582297</v>
      </c>
      <c r="S277" s="412">
        <f t="shared" si="3"/>
        <v>928418</v>
      </c>
      <c r="T277" s="412">
        <f t="shared" si="3"/>
        <v>1787198</v>
      </c>
      <c r="U277" s="412">
        <f t="shared" si="3"/>
        <v>43461071</v>
      </c>
      <c r="V277" s="412">
        <f t="shared" si="3"/>
        <v>48399929</v>
      </c>
      <c r="W277" s="412">
        <f t="shared" si="3"/>
        <v>2042041</v>
      </c>
      <c r="X277" s="412">
        <f t="shared" si="3"/>
        <v>7209212</v>
      </c>
      <c r="Y277" s="412">
        <f t="shared" si="3"/>
        <v>1975348</v>
      </c>
      <c r="Z277" s="412">
        <f t="shared" si="3"/>
        <v>11567665</v>
      </c>
      <c r="AA277" s="412">
        <f t="shared" si="3"/>
        <v>0</v>
      </c>
      <c r="AB277" s="412">
        <f t="shared" si="3"/>
        <v>18391088</v>
      </c>
      <c r="AC277" s="412">
        <f t="shared" si="3"/>
        <v>2081592</v>
      </c>
      <c r="AD277" s="412">
        <f t="shared" si="3"/>
        <v>1708187</v>
      </c>
      <c r="AE277" s="412">
        <f t="shared" si="3"/>
        <v>4845078</v>
      </c>
      <c r="AF277" s="412">
        <f t="shared" si="3"/>
        <v>441548695</v>
      </c>
      <c r="AG277" s="412">
        <f t="shared" si="3"/>
        <v>47247812</v>
      </c>
      <c r="AH277" s="412">
        <f t="shared" si="3"/>
        <v>1290727</v>
      </c>
      <c r="AI277" s="412">
        <f t="shared" si="3"/>
        <v>3582871</v>
      </c>
      <c r="AJ277" s="412">
        <f t="shared" si="3"/>
        <v>197643068</v>
      </c>
      <c r="AK277" s="412">
        <f t="shared" si="3"/>
        <v>31891635</v>
      </c>
      <c r="AL277" s="412">
        <f t="shared" si="3"/>
        <v>1746488625</v>
      </c>
      <c r="AM277" s="412">
        <f t="shared" si="3"/>
        <v>12211368</v>
      </c>
      <c r="AN277" s="412">
        <f t="shared" si="3"/>
        <v>3700770</v>
      </c>
      <c r="AO277" s="412">
        <f t="shared" si="3"/>
        <v>2664180</v>
      </c>
      <c r="AP277" s="412">
        <f t="shared" si="3"/>
        <v>954464</v>
      </c>
      <c r="AQ277" s="412">
        <f t="shared" si="3"/>
        <v>1560491</v>
      </c>
      <c r="AR277" s="412">
        <f t="shared" si="3"/>
        <v>17893896</v>
      </c>
      <c r="AS277" s="412">
        <f t="shared" si="3"/>
        <v>14947026</v>
      </c>
      <c r="AT277" s="412">
        <f t="shared" si="3"/>
        <v>2740149</v>
      </c>
      <c r="AU277" s="412">
        <f t="shared" si="3"/>
        <v>1920013</v>
      </c>
    </row>
    <row r="278" spans="1:47" x14ac:dyDescent="0.25">
      <c r="D278" s="278">
        <f>SUM(D188:D189,D205:D208,D228,D242:D245,D255:D258)</f>
        <v>2398064</v>
      </c>
      <c r="E278" s="278">
        <f t="shared" ref="E278:AU278" si="4">SUM(E188:E189,E205:E208,E228,E242:E245,E255:E258)</f>
        <v>601766</v>
      </c>
      <c r="F278" s="278">
        <f t="shared" si="4"/>
        <v>601767</v>
      </c>
      <c r="G278" s="278">
        <f t="shared" si="4"/>
        <v>11992060</v>
      </c>
      <c r="H278" s="278">
        <f t="shared" si="4"/>
        <v>604252</v>
      </c>
      <c r="I278" s="278">
        <f t="shared" si="4"/>
        <v>601777</v>
      </c>
      <c r="J278" s="278">
        <f t="shared" si="4"/>
        <v>601773</v>
      </c>
      <c r="K278" s="278">
        <f t="shared" si="4"/>
        <v>601860</v>
      </c>
      <c r="L278" s="278">
        <f t="shared" si="4"/>
        <v>11016550</v>
      </c>
      <c r="M278" s="278">
        <f t="shared" si="4"/>
        <v>61017</v>
      </c>
      <c r="N278" s="278">
        <f t="shared" si="4"/>
        <v>601782</v>
      </c>
      <c r="O278" s="278">
        <f t="shared" si="4"/>
        <v>601784</v>
      </c>
      <c r="P278" s="278">
        <f t="shared" si="4"/>
        <v>601785</v>
      </c>
      <c r="Q278" s="278">
        <f t="shared" si="4"/>
        <v>0</v>
      </c>
      <c r="R278" s="278">
        <f t="shared" si="4"/>
        <v>601787</v>
      </c>
      <c r="S278" s="278">
        <f t="shared" si="4"/>
        <v>601846</v>
      </c>
      <c r="T278" s="278">
        <f t="shared" si="4"/>
        <v>601848</v>
      </c>
      <c r="U278" s="278">
        <f t="shared" si="4"/>
        <v>601789</v>
      </c>
      <c r="V278" s="278">
        <f t="shared" si="4"/>
        <v>601790</v>
      </c>
      <c r="W278" s="278">
        <f t="shared" si="4"/>
        <v>601791</v>
      </c>
      <c r="X278" s="278">
        <f t="shared" si="4"/>
        <v>2558843</v>
      </c>
      <c r="Y278" s="278">
        <f t="shared" si="4"/>
        <v>604095</v>
      </c>
      <c r="Z278" s="278">
        <f t="shared" si="4"/>
        <v>601809</v>
      </c>
      <c r="AA278" s="278">
        <f t="shared" si="4"/>
        <v>0</v>
      </c>
      <c r="AB278" s="278">
        <f t="shared" si="4"/>
        <v>6149983</v>
      </c>
      <c r="AC278" s="278">
        <f t="shared" si="4"/>
        <v>601813</v>
      </c>
      <c r="AD278" s="278">
        <f t="shared" si="4"/>
        <v>601811</v>
      </c>
      <c r="AE278" s="278">
        <f t="shared" si="4"/>
        <v>601819</v>
      </c>
      <c r="AF278" s="278">
        <f t="shared" si="4"/>
        <v>601855</v>
      </c>
      <c r="AG278" s="278">
        <f t="shared" si="4"/>
        <v>602434</v>
      </c>
      <c r="AH278" s="278">
        <f t="shared" si="4"/>
        <v>601831</v>
      </c>
      <c r="AI278" s="278">
        <f t="shared" si="4"/>
        <v>601826</v>
      </c>
      <c r="AJ278" s="278">
        <f t="shared" si="4"/>
        <v>14948435</v>
      </c>
      <c r="AK278" s="278">
        <f t="shared" si="4"/>
        <v>602219</v>
      </c>
      <c r="AL278" s="278">
        <f t="shared" si="4"/>
        <v>19146749</v>
      </c>
      <c r="AM278" s="278">
        <f t="shared" si="4"/>
        <v>602457</v>
      </c>
      <c r="AN278" s="278">
        <f t="shared" si="4"/>
        <v>601835</v>
      </c>
      <c r="AO278" s="278">
        <f t="shared" si="4"/>
        <v>602243</v>
      </c>
      <c r="AP278" s="278">
        <f t="shared" si="4"/>
        <v>602453</v>
      </c>
      <c r="AQ278" s="278">
        <f t="shared" si="4"/>
        <v>602454</v>
      </c>
      <c r="AR278" s="278">
        <f t="shared" si="4"/>
        <v>602479</v>
      </c>
      <c r="AS278" s="278">
        <f t="shared" si="4"/>
        <v>5322676</v>
      </c>
      <c r="AT278" s="278">
        <f t="shared" si="4"/>
        <v>602402</v>
      </c>
      <c r="AU278" s="278">
        <f t="shared" si="4"/>
        <v>601839</v>
      </c>
    </row>
    <row r="279" spans="1:47" x14ac:dyDescent="0.25">
      <c r="D279" s="418">
        <f>D277-D278</f>
        <v>2689853</v>
      </c>
      <c r="E279" s="418">
        <f t="shared" ref="E279:AU279" si="5">E277-E278</f>
        <v>14215748</v>
      </c>
      <c r="F279" s="418">
        <f t="shared" si="5"/>
        <v>40440705</v>
      </c>
      <c r="G279" s="418">
        <f t="shared" si="5"/>
        <v>46356106</v>
      </c>
      <c r="H279" s="418">
        <f t="shared" si="5"/>
        <v>162639</v>
      </c>
      <c r="I279" s="418">
        <f t="shared" si="5"/>
        <v>5870350</v>
      </c>
      <c r="J279" s="418">
        <f t="shared" si="5"/>
        <v>17777740</v>
      </c>
      <c r="K279" s="418">
        <f t="shared" si="5"/>
        <v>17346055</v>
      </c>
      <c r="L279" s="418">
        <f t="shared" si="5"/>
        <v>9416949</v>
      </c>
      <c r="M279" s="418">
        <f t="shared" si="5"/>
        <v>78031463</v>
      </c>
      <c r="N279" s="418">
        <f t="shared" si="5"/>
        <v>4232615</v>
      </c>
      <c r="O279" s="418">
        <f t="shared" si="5"/>
        <v>760430</v>
      </c>
      <c r="P279" s="418">
        <f t="shared" si="5"/>
        <v>51117048</v>
      </c>
      <c r="Q279" s="418">
        <f t="shared" si="5"/>
        <v>0</v>
      </c>
      <c r="R279" s="418">
        <f t="shared" si="5"/>
        <v>1980510</v>
      </c>
      <c r="S279" s="418">
        <f t="shared" si="5"/>
        <v>326572</v>
      </c>
      <c r="T279" s="418">
        <f t="shared" si="5"/>
        <v>1185350</v>
      </c>
      <c r="U279" s="418">
        <f t="shared" si="5"/>
        <v>42859282</v>
      </c>
      <c r="V279" s="418">
        <f t="shared" si="5"/>
        <v>47798139</v>
      </c>
      <c r="W279" s="418">
        <f t="shared" si="5"/>
        <v>1440250</v>
      </c>
      <c r="X279" s="418">
        <f t="shared" si="5"/>
        <v>4650369</v>
      </c>
      <c r="Y279" s="418">
        <f t="shared" si="5"/>
        <v>1371253</v>
      </c>
      <c r="Z279" s="418">
        <f t="shared" si="5"/>
        <v>10965856</v>
      </c>
      <c r="AA279" s="418">
        <f t="shared" si="5"/>
        <v>0</v>
      </c>
      <c r="AB279" s="418">
        <f t="shared" si="5"/>
        <v>12241105</v>
      </c>
      <c r="AC279" s="418">
        <f t="shared" si="5"/>
        <v>1479779</v>
      </c>
      <c r="AD279" s="418">
        <f t="shared" si="5"/>
        <v>1106376</v>
      </c>
      <c r="AE279" s="418">
        <f t="shared" si="5"/>
        <v>4243259</v>
      </c>
      <c r="AF279" s="418">
        <f t="shared" si="5"/>
        <v>440946840</v>
      </c>
      <c r="AG279" s="418">
        <f t="shared" si="5"/>
        <v>46645378</v>
      </c>
      <c r="AH279" s="418">
        <f t="shared" si="5"/>
        <v>688896</v>
      </c>
      <c r="AI279" s="418">
        <f t="shared" si="5"/>
        <v>2981045</v>
      </c>
      <c r="AJ279" s="418">
        <f t="shared" si="5"/>
        <v>182694633</v>
      </c>
      <c r="AK279" s="418">
        <f t="shared" si="5"/>
        <v>31289416</v>
      </c>
      <c r="AL279" s="418">
        <f t="shared" si="5"/>
        <v>1727341876</v>
      </c>
      <c r="AM279" s="418">
        <f t="shared" si="5"/>
        <v>11608911</v>
      </c>
      <c r="AN279" s="418">
        <f t="shared" si="5"/>
        <v>3098935</v>
      </c>
      <c r="AO279" s="418">
        <f t="shared" si="5"/>
        <v>2061937</v>
      </c>
      <c r="AP279" s="418">
        <f t="shared" si="5"/>
        <v>352011</v>
      </c>
      <c r="AQ279" s="418">
        <f t="shared" si="5"/>
        <v>958037</v>
      </c>
      <c r="AR279" s="418">
        <f t="shared" si="5"/>
        <v>17291417</v>
      </c>
      <c r="AS279" s="418">
        <f t="shared" si="5"/>
        <v>9624350</v>
      </c>
      <c r="AT279" s="418">
        <f t="shared" si="5"/>
        <v>2137747</v>
      </c>
      <c r="AU279" s="418">
        <f t="shared" si="5"/>
        <v>1318174</v>
      </c>
    </row>
    <row r="283" spans="1:47" x14ac:dyDescent="0.25">
      <c r="D283" s="526">
        <v>5087917</v>
      </c>
      <c r="E283" s="526">
        <v>14817514</v>
      </c>
      <c r="F283" s="526">
        <v>41042472</v>
      </c>
      <c r="G283" s="526">
        <v>58348166</v>
      </c>
      <c r="H283" s="526">
        <v>766891</v>
      </c>
      <c r="I283" s="526">
        <v>6472127</v>
      </c>
      <c r="J283" s="526">
        <v>18379513</v>
      </c>
      <c r="K283" s="526">
        <v>17947915</v>
      </c>
      <c r="L283" s="526">
        <v>20433499</v>
      </c>
      <c r="M283" s="526">
        <v>78092480</v>
      </c>
      <c r="N283" s="526">
        <v>4834397</v>
      </c>
      <c r="O283" s="526">
        <v>1362214</v>
      </c>
      <c r="P283" s="526">
        <v>51718833</v>
      </c>
      <c r="Q283" s="526">
        <v>0</v>
      </c>
      <c r="R283" s="526">
        <v>2582297</v>
      </c>
      <c r="S283" s="526">
        <v>928418</v>
      </c>
      <c r="T283" s="526">
        <v>1787198</v>
      </c>
      <c r="U283" s="526">
        <v>43461071</v>
      </c>
      <c r="V283" s="526">
        <v>48399929</v>
      </c>
      <c r="W283" s="526">
        <v>2042041</v>
      </c>
      <c r="X283" s="526">
        <v>7209212</v>
      </c>
      <c r="Y283" s="526">
        <v>1975348</v>
      </c>
      <c r="Z283" s="526">
        <v>11567665</v>
      </c>
      <c r="AA283" s="526">
        <v>0</v>
      </c>
      <c r="AB283" s="526">
        <v>18391088</v>
      </c>
      <c r="AC283" s="526">
        <v>2081592</v>
      </c>
      <c r="AD283" s="526">
        <v>1708187</v>
      </c>
      <c r="AE283" s="526">
        <v>4845078</v>
      </c>
      <c r="AF283" s="526">
        <v>441548695</v>
      </c>
      <c r="AG283" s="526">
        <v>47247812</v>
      </c>
      <c r="AH283" s="526">
        <v>1290727</v>
      </c>
      <c r="AI283" s="526">
        <v>3582871</v>
      </c>
      <c r="AJ283" s="526">
        <v>197643068</v>
      </c>
      <c r="AK283" s="526">
        <v>31891635</v>
      </c>
      <c r="AL283" s="526">
        <v>1746488625</v>
      </c>
      <c r="AM283" s="526">
        <v>12211368</v>
      </c>
      <c r="AN283" s="526">
        <v>3700770</v>
      </c>
      <c r="AO283" s="526">
        <v>2664180</v>
      </c>
      <c r="AP283" s="526">
        <v>954464</v>
      </c>
      <c r="AQ283" s="526">
        <v>1560491</v>
      </c>
      <c r="AR283" s="526">
        <v>17893896</v>
      </c>
      <c r="AS283" s="526">
        <v>14947026</v>
      </c>
      <c r="AT283" s="526">
        <v>2740149</v>
      </c>
      <c r="AU283" s="526">
        <v>1920013</v>
      </c>
    </row>
    <row r="284" spans="1:47" x14ac:dyDescent="0.25">
      <c r="D284" s="418">
        <f>D277-D283</f>
        <v>0</v>
      </c>
      <c r="E284" s="418">
        <f t="shared" ref="E284:AU284" si="6">E277-E283</f>
        <v>0</v>
      </c>
      <c r="F284" s="418">
        <f t="shared" si="6"/>
        <v>0</v>
      </c>
      <c r="G284" s="418">
        <f t="shared" si="6"/>
        <v>0</v>
      </c>
      <c r="H284" s="418">
        <f t="shared" si="6"/>
        <v>0</v>
      </c>
      <c r="I284" s="418">
        <f t="shared" si="6"/>
        <v>0</v>
      </c>
      <c r="J284" s="418">
        <f t="shared" si="6"/>
        <v>0</v>
      </c>
      <c r="K284" s="418">
        <f t="shared" si="6"/>
        <v>0</v>
      </c>
      <c r="L284" s="418">
        <f t="shared" si="6"/>
        <v>0</v>
      </c>
      <c r="M284" s="418">
        <f t="shared" si="6"/>
        <v>0</v>
      </c>
      <c r="N284" s="418">
        <f t="shared" si="6"/>
        <v>0</v>
      </c>
      <c r="O284" s="418">
        <f t="shared" si="6"/>
        <v>0</v>
      </c>
      <c r="P284" s="418">
        <f t="shared" si="6"/>
        <v>0</v>
      </c>
      <c r="Q284" s="418">
        <f t="shared" si="6"/>
        <v>0</v>
      </c>
      <c r="R284" s="418">
        <f t="shared" si="6"/>
        <v>0</v>
      </c>
      <c r="S284" s="418">
        <f t="shared" si="6"/>
        <v>0</v>
      </c>
      <c r="T284" s="418">
        <f t="shared" si="6"/>
        <v>0</v>
      </c>
      <c r="U284" s="418">
        <f t="shared" si="6"/>
        <v>0</v>
      </c>
      <c r="V284" s="418">
        <f t="shared" si="6"/>
        <v>0</v>
      </c>
      <c r="W284" s="418">
        <f t="shared" si="6"/>
        <v>0</v>
      </c>
      <c r="X284" s="418">
        <f t="shared" si="6"/>
        <v>0</v>
      </c>
      <c r="Y284" s="418">
        <f t="shared" si="6"/>
        <v>0</v>
      </c>
      <c r="Z284" s="418">
        <f t="shared" si="6"/>
        <v>0</v>
      </c>
      <c r="AA284" s="418">
        <f t="shared" si="6"/>
        <v>0</v>
      </c>
      <c r="AB284" s="418">
        <f t="shared" si="6"/>
        <v>0</v>
      </c>
      <c r="AC284" s="418">
        <f t="shared" si="6"/>
        <v>0</v>
      </c>
      <c r="AD284" s="418">
        <f t="shared" si="6"/>
        <v>0</v>
      </c>
      <c r="AE284" s="418">
        <f t="shared" si="6"/>
        <v>0</v>
      </c>
      <c r="AF284" s="418">
        <f t="shared" si="6"/>
        <v>0</v>
      </c>
      <c r="AG284" s="418">
        <f t="shared" si="6"/>
        <v>0</v>
      </c>
      <c r="AH284" s="418">
        <f t="shared" si="6"/>
        <v>0</v>
      </c>
      <c r="AI284" s="418">
        <f t="shared" si="6"/>
        <v>0</v>
      </c>
      <c r="AJ284" s="418">
        <f t="shared" si="6"/>
        <v>0</v>
      </c>
      <c r="AK284" s="418">
        <f t="shared" si="6"/>
        <v>0</v>
      </c>
      <c r="AL284" s="418">
        <f t="shared" si="6"/>
        <v>0</v>
      </c>
      <c r="AM284" s="418">
        <f t="shared" si="6"/>
        <v>0</v>
      </c>
      <c r="AN284" s="418">
        <f t="shared" si="6"/>
        <v>0</v>
      </c>
      <c r="AO284" s="418">
        <f t="shared" si="6"/>
        <v>0</v>
      </c>
      <c r="AP284" s="418">
        <f t="shared" si="6"/>
        <v>0</v>
      </c>
      <c r="AQ284" s="418">
        <f t="shared" si="6"/>
        <v>0</v>
      </c>
      <c r="AR284" s="418">
        <f t="shared" si="6"/>
        <v>0</v>
      </c>
      <c r="AS284" s="418">
        <f t="shared" si="6"/>
        <v>0</v>
      </c>
      <c r="AT284" s="418">
        <f t="shared" si="6"/>
        <v>0</v>
      </c>
      <c r="AU284" s="418">
        <f t="shared" si="6"/>
        <v>0</v>
      </c>
    </row>
  </sheetData>
  <sheetProtection algorithmName="SHA-512" hashValue="4foBQfI8+rZvBwzQtM9j5Xl4l/jlCyZWmK2MWY3III6A07xXYY0bPCUYnuJ/4t0Qp7kr5qym+2Q+hw/sFpZlQQ==" saltValue="AQaGWMKCyImTgubTShx7dA==" spinCount="100000" sheet="1" objects="1" scenarios="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dimension ref="A1:B51"/>
  <sheetViews>
    <sheetView workbookViewId="0">
      <selection activeCell="C9" sqref="C9"/>
    </sheetView>
  </sheetViews>
  <sheetFormatPr defaultRowHeight="15" x14ac:dyDescent="0.25"/>
  <cols>
    <col min="1" max="1" width="45.85546875" style="1" customWidth="1"/>
    <col min="2" max="16384" width="9.140625" style="1"/>
  </cols>
  <sheetData>
    <row r="1" spans="1:2" x14ac:dyDescent="0.25">
      <c r="A1" s="256" t="s">
        <v>306</v>
      </c>
      <c r="B1" s="255">
        <v>602182</v>
      </c>
    </row>
    <row r="2" spans="1:2" ht="15" customHeight="1" x14ac:dyDescent="0.25">
      <c r="A2" s="256" t="s">
        <v>307</v>
      </c>
      <c r="B2" s="254">
        <v>601701</v>
      </c>
    </row>
    <row r="3" spans="1:2" ht="25.5" x14ac:dyDescent="0.25">
      <c r="A3" s="256" t="s">
        <v>448</v>
      </c>
      <c r="B3" s="254">
        <v>601726</v>
      </c>
    </row>
    <row r="4" spans="1:2" x14ac:dyDescent="0.25">
      <c r="A4" s="256" t="s">
        <v>308</v>
      </c>
      <c r="B4" s="254">
        <v>601702</v>
      </c>
    </row>
    <row r="5" spans="1:2" x14ac:dyDescent="0.25">
      <c r="A5" s="256" t="s">
        <v>309</v>
      </c>
      <c r="B5" s="254">
        <v>601703</v>
      </c>
    </row>
    <row r="6" spans="1:2" s="393" customFormat="1" x14ac:dyDescent="0.25">
      <c r="A6" s="193" t="s">
        <v>511</v>
      </c>
      <c r="B6" s="254">
        <v>604187</v>
      </c>
    </row>
    <row r="7" spans="1:2" x14ac:dyDescent="0.25">
      <c r="A7" s="256" t="s">
        <v>310</v>
      </c>
      <c r="B7" s="255">
        <v>601707</v>
      </c>
    </row>
    <row r="8" spans="1:2" x14ac:dyDescent="0.25">
      <c r="A8" s="256" t="s">
        <v>311</v>
      </c>
      <c r="B8" s="253">
        <v>601708</v>
      </c>
    </row>
    <row r="9" spans="1:2" x14ac:dyDescent="0.25">
      <c r="A9" s="256" t="s">
        <v>312</v>
      </c>
      <c r="B9" s="253">
        <v>601712</v>
      </c>
    </row>
    <row r="10" spans="1:2" x14ac:dyDescent="0.25">
      <c r="A10" s="256" t="s">
        <v>313</v>
      </c>
      <c r="B10" s="252">
        <v>601795</v>
      </c>
    </row>
    <row r="11" spans="1:2" x14ac:dyDescent="0.25">
      <c r="A11" s="256" t="s">
        <v>314</v>
      </c>
      <c r="B11" s="253">
        <v>604003</v>
      </c>
    </row>
    <row r="12" spans="1:2" x14ac:dyDescent="0.25">
      <c r="A12" s="256" t="s">
        <v>315</v>
      </c>
      <c r="B12" s="253">
        <v>602352</v>
      </c>
    </row>
    <row r="13" spans="1:2" x14ac:dyDescent="0.25">
      <c r="A13" s="256" t="s">
        <v>316</v>
      </c>
      <c r="B13" s="253">
        <v>60952</v>
      </c>
    </row>
    <row r="14" spans="1:2" x14ac:dyDescent="0.25">
      <c r="A14" s="256" t="s">
        <v>317</v>
      </c>
      <c r="B14" s="253">
        <v>601717</v>
      </c>
    </row>
    <row r="15" spans="1:2" x14ac:dyDescent="0.25">
      <c r="A15" s="256" t="s">
        <v>318</v>
      </c>
      <c r="B15" s="253">
        <v>601719</v>
      </c>
    </row>
    <row r="16" spans="1:2" x14ac:dyDescent="0.25">
      <c r="A16" s="256" t="s">
        <v>319</v>
      </c>
      <c r="B16" s="253">
        <v>601720</v>
      </c>
    </row>
    <row r="17" spans="1:2" x14ac:dyDescent="0.25">
      <c r="A17" s="256" t="s">
        <v>320</v>
      </c>
      <c r="B17" s="253">
        <v>601504</v>
      </c>
    </row>
    <row r="18" spans="1:2" x14ac:dyDescent="0.25">
      <c r="A18" s="256" t="s">
        <v>321</v>
      </c>
      <c r="B18" s="253">
        <v>601723</v>
      </c>
    </row>
    <row r="19" spans="1:2" x14ac:dyDescent="0.25">
      <c r="A19" s="256" t="s">
        <v>322</v>
      </c>
      <c r="B19" s="253">
        <v>601781</v>
      </c>
    </row>
    <row r="20" spans="1:2" x14ac:dyDescent="0.25">
      <c r="A20" s="256" t="s">
        <v>323</v>
      </c>
      <c r="B20" s="253">
        <v>601782</v>
      </c>
    </row>
    <row r="21" spans="1:2" x14ac:dyDescent="0.25">
      <c r="A21" s="256" t="s">
        <v>324</v>
      </c>
      <c r="B21" s="253">
        <v>601724</v>
      </c>
    </row>
    <row r="22" spans="1:2" x14ac:dyDescent="0.25">
      <c r="A22" s="256" t="s">
        <v>325</v>
      </c>
      <c r="B22" s="253">
        <v>601725</v>
      </c>
    </row>
    <row r="23" spans="1:2" x14ac:dyDescent="0.25">
      <c r="A23" s="256" t="s">
        <v>326</v>
      </c>
      <c r="B23" s="253">
        <v>602154</v>
      </c>
    </row>
    <row r="24" spans="1:2" s="294" customFormat="1" x14ac:dyDescent="0.25">
      <c r="A24" s="331" t="s">
        <v>475</v>
      </c>
      <c r="B24" s="253">
        <v>604030</v>
      </c>
    </row>
    <row r="25" spans="1:2" s="294" customFormat="1" x14ac:dyDescent="0.25">
      <c r="A25" s="256" t="s">
        <v>473</v>
      </c>
      <c r="B25" s="253">
        <v>604173</v>
      </c>
    </row>
    <row r="26" spans="1:2" x14ac:dyDescent="0.25">
      <c r="A26" s="256" t="s">
        <v>327</v>
      </c>
      <c r="B26" s="252">
        <v>601738</v>
      </c>
    </row>
    <row r="27" spans="1:2" x14ac:dyDescent="0.25">
      <c r="A27" s="256" t="s">
        <v>328</v>
      </c>
      <c r="B27" s="252">
        <v>601741</v>
      </c>
    </row>
    <row r="28" spans="1:2" x14ac:dyDescent="0.25">
      <c r="A28" s="256" t="s">
        <v>329</v>
      </c>
      <c r="B28" s="252">
        <v>601744</v>
      </c>
    </row>
    <row r="29" spans="1:2" x14ac:dyDescent="0.25">
      <c r="A29" s="256" t="s">
        <v>330</v>
      </c>
      <c r="B29" s="252">
        <v>601745</v>
      </c>
    </row>
    <row r="30" spans="1:2" x14ac:dyDescent="0.25">
      <c r="A30" s="256" t="s">
        <v>331</v>
      </c>
      <c r="B30" s="252">
        <v>601746</v>
      </c>
    </row>
    <row r="31" spans="1:2" x14ac:dyDescent="0.25">
      <c r="A31" s="256" t="s">
        <v>332</v>
      </c>
      <c r="B31" s="252">
        <v>601748</v>
      </c>
    </row>
    <row r="32" spans="1:2" x14ac:dyDescent="0.25">
      <c r="A32" s="256" t="s">
        <v>333</v>
      </c>
      <c r="B32" s="252">
        <v>601790</v>
      </c>
    </row>
    <row r="33" spans="1:2" x14ac:dyDescent="0.25">
      <c r="A33" s="256" t="s">
        <v>334</v>
      </c>
      <c r="B33" s="252">
        <v>602369</v>
      </c>
    </row>
    <row r="34" spans="1:2" x14ac:dyDescent="0.25">
      <c r="A34" s="256" t="s">
        <v>335</v>
      </c>
      <c r="B34" s="252">
        <v>601778</v>
      </c>
    </row>
    <row r="35" spans="1:2" x14ac:dyDescent="0.25">
      <c r="A35" s="256" t="s">
        <v>336</v>
      </c>
      <c r="B35" s="252">
        <v>601793</v>
      </c>
    </row>
    <row r="36" spans="1:2" x14ac:dyDescent="0.25">
      <c r="A36" s="256" t="s">
        <v>337</v>
      </c>
      <c r="B36" s="252">
        <v>601430</v>
      </c>
    </row>
    <row r="37" spans="1:2" ht="25.5" x14ac:dyDescent="0.25">
      <c r="A37" s="256" t="s">
        <v>338</v>
      </c>
      <c r="B37" s="252">
        <v>601734</v>
      </c>
    </row>
    <row r="38" spans="1:2" x14ac:dyDescent="0.25">
      <c r="A38" s="256" t="s">
        <v>339</v>
      </c>
      <c r="B38" s="252">
        <v>601760</v>
      </c>
    </row>
    <row r="39" spans="1:2" x14ac:dyDescent="0.25">
      <c r="A39" s="256" t="s">
        <v>340</v>
      </c>
      <c r="B39" s="252">
        <v>601761</v>
      </c>
    </row>
    <row r="40" spans="1:2" x14ac:dyDescent="0.25">
      <c r="A40" s="256" t="s">
        <v>341</v>
      </c>
      <c r="B40" s="252">
        <v>601797</v>
      </c>
    </row>
    <row r="41" spans="1:2" x14ac:dyDescent="0.25">
      <c r="A41" s="256" t="s">
        <v>342</v>
      </c>
      <c r="B41" s="252">
        <v>602153</v>
      </c>
    </row>
    <row r="42" spans="1:2" x14ac:dyDescent="0.25">
      <c r="A42" s="256" t="s">
        <v>343</v>
      </c>
      <c r="B42" s="252">
        <v>601764</v>
      </c>
    </row>
    <row r="43" spans="1:2" x14ac:dyDescent="0.25">
      <c r="A43" s="256" t="s">
        <v>344</v>
      </c>
      <c r="B43" s="252">
        <v>602389</v>
      </c>
    </row>
    <row r="44" spans="1:2" x14ac:dyDescent="0.25">
      <c r="A44" s="256" t="s">
        <v>345</v>
      </c>
      <c r="B44" s="252">
        <v>601765</v>
      </c>
    </row>
    <row r="45" spans="1:2" x14ac:dyDescent="0.25">
      <c r="A45" s="256" t="s">
        <v>346</v>
      </c>
      <c r="B45" s="252">
        <v>602178</v>
      </c>
    </row>
    <row r="46" spans="1:2" x14ac:dyDescent="0.25">
      <c r="A46" s="256" t="s">
        <v>347</v>
      </c>
      <c r="B46" s="252">
        <v>602390</v>
      </c>
    </row>
    <row r="47" spans="1:2" x14ac:dyDescent="0.25">
      <c r="A47" s="256" t="s">
        <v>348</v>
      </c>
      <c r="B47" s="252">
        <v>602391</v>
      </c>
    </row>
    <row r="48" spans="1:2" x14ac:dyDescent="0.25">
      <c r="A48" s="256" t="s">
        <v>349</v>
      </c>
      <c r="B48" s="252">
        <v>602414</v>
      </c>
    </row>
    <row r="49" spans="1:2" x14ac:dyDescent="0.25">
      <c r="A49" s="256" t="s">
        <v>350</v>
      </c>
      <c r="B49" s="252">
        <v>602395</v>
      </c>
    </row>
    <row r="50" spans="1:2" x14ac:dyDescent="0.25">
      <c r="A50" s="256" t="s">
        <v>351</v>
      </c>
      <c r="B50" s="252">
        <v>602333</v>
      </c>
    </row>
    <row r="51" spans="1:2" x14ac:dyDescent="0.25">
      <c r="A51" s="256" t="s">
        <v>352</v>
      </c>
      <c r="B51" s="252">
        <v>601774</v>
      </c>
    </row>
  </sheetData>
  <sheetProtection algorithmName="SHA-512" hashValue="7RVMcIWc4TfWHtTkd9JNyIGKvZvkw0BgBBlAEg+WVZqX8LYLLFuNdRPAmHMuQwHSevpSVYhZ43gC7YI9+EFpdQ==" saltValue="PcSJYlTCqVDy7Yl9Wpj+qQ==" spinCount="100000" sheet="1"/>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4DE6B1DBF4D8840B7EB4ABAA788F1E7" ma:contentTypeVersion="1" ma:contentTypeDescription="Create a new document." ma:contentTypeScope="" ma:versionID="efeaea188b7cb24963ac672785fa5ed1">
  <xsd:schema xmlns:xsd="http://www.w3.org/2001/XMLSchema" xmlns:xs="http://www.w3.org/2001/XMLSchema" xmlns:p="http://schemas.microsoft.com/office/2006/metadata/properties" xmlns:ns2="d4ea4015-5b02-447c-9074-d5807a41497e" targetNamespace="http://schemas.microsoft.com/office/2006/metadata/properties" ma:root="true" ma:fieldsID="26357a8f2741f71438dd457ebc97f38f" ns2:_="">
    <xsd:import namespace="d4ea4015-5b02-447c-9074-d5807a41497e"/>
    <xsd:element name="properties">
      <xsd:complexType>
        <xsd:sequence>
          <xsd:element name="documentManagement">
            <xsd:complexType>
              <xsd:all>
                <xsd:element ref="ns2:_dlc_DocId" minOccurs="0"/>
                <xsd:element ref="ns2:_dlc_DocIdUrl" minOccurs="0"/>
                <xsd:element ref="ns2:_dlc_DocIdPersistId"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4ea4015-5b02-447c-9074-d5807a41497e"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file>

<file path=customXml/itemProps1.xml><?xml version="1.0" encoding="utf-8"?>
<ds:datastoreItem xmlns:ds="http://schemas.openxmlformats.org/officeDocument/2006/customXml" ds:itemID="{77089641-7D24-4349-91F8-67CC3C455BA7}"/>
</file>

<file path=customXml/itemProps2.xml><?xml version="1.0" encoding="utf-8"?>
<ds:datastoreItem xmlns:ds="http://schemas.openxmlformats.org/officeDocument/2006/customXml" ds:itemID="{ADD60C3E-01C0-43DC-922B-D6685FCA732A}">
  <ds:schemaRefs>
    <ds:schemaRef ds:uri="http://schemas.microsoft.com/office/infopath/2007/PartnerControls"/>
    <ds:schemaRef ds:uri="http://purl.org/dc/terms/"/>
    <ds:schemaRef ds:uri="http://purl.org/dc/elements/1.1/"/>
    <ds:schemaRef ds:uri="http://schemas.microsoft.com/office/2006/documentManagement/types"/>
    <ds:schemaRef ds:uri="http://www.w3.org/XML/1998/namespace"/>
    <ds:schemaRef ds:uri="http://schemas.openxmlformats.org/package/2006/metadata/core-properties"/>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748ED7BE-98F7-46AD-806A-4A5AD2D2AFDC}">
  <ds:schemaRefs>
    <ds:schemaRef ds:uri="http://schemas.microsoft.com/sharepoint/v3/contenttype/forms"/>
  </ds:schemaRefs>
</ds:datastoreItem>
</file>

<file path=customXml/itemProps4.xml><?xml version="1.0" encoding="utf-8"?>
<ds:datastoreItem xmlns:ds="http://schemas.openxmlformats.org/officeDocument/2006/customXml" ds:itemID="{1C4AD563-F0EB-490B-A0AE-A3091517B38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vt:i4>
      </vt:variant>
    </vt:vector>
  </HeadingPairs>
  <TitlesOfParts>
    <vt:vector size="8" baseType="lpstr">
      <vt:lpstr>Instructions </vt:lpstr>
      <vt:lpstr>Collection Worksheet</vt:lpstr>
      <vt:lpstr>IMPORT</vt:lpstr>
      <vt:lpstr>RSS</vt:lpstr>
      <vt:lpstr>2018 Data</vt:lpstr>
      <vt:lpstr>Unit Names</vt:lpstr>
      <vt:lpstr>'Collection Worksheet'!Print_Area</vt:lpstr>
      <vt:lpstr>'Collection Worksheet'!Print_Titles</vt:lpstr>
    </vt:vector>
  </TitlesOfParts>
  <Company>NCDST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Melinda Canady</dc:creator>
  <cp:lastModifiedBy>Rita Baker</cp:lastModifiedBy>
  <cp:lastPrinted>2017-07-05T14:55:15Z</cp:lastPrinted>
  <dcterms:created xsi:type="dcterms:W3CDTF">2011-03-11T21:05:05Z</dcterms:created>
  <dcterms:modified xsi:type="dcterms:W3CDTF">2019-07-31T22:44:18Z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Refresh">
    <vt:bool>true</vt:bool>
  </property>
  <property fmtid="{D5CDD505-2E9C-101B-9397-08002B2CF9AE}" pid="3" name="Refresh97">
    <vt:bool>false</vt:bool>
  </property>
  <property fmtid="{D5CDD505-2E9C-101B-9397-08002B2CF9AE}" pid="4" name="Version">
    <vt:i4>20</vt:i4>
  </property>
  <property fmtid="{D5CDD505-2E9C-101B-9397-08002B2CF9AE}" pid="5" name="tabName">
    <vt:lpwstr>2019 Review Year</vt:lpwstr>
  </property>
  <property fmtid="{D5CDD505-2E9C-101B-9397-08002B2CF9AE}" pid="6" name="tabIndex">
    <vt:lpwstr/>
  </property>
  <property fmtid="{D5CDD505-2E9C-101B-9397-08002B2CF9AE}" pid="7" name="workpaperIndex">
    <vt:lpwstr/>
  </property>
  <property fmtid="{D5CDD505-2E9C-101B-9397-08002B2CF9AE}" pid="8" name="ContentTypeId">
    <vt:lpwstr>0x01010074DE6B1DBF4D8840B7EB4ABAA788F1E7</vt:lpwstr>
  </property>
</Properties>
</file>