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Burke Jim\Audit Manual\Single Audit 2025\"/>
    </mc:Choice>
  </mc:AlternateContent>
  <xr:revisionPtr revIDLastSave="0" documentId="13_ncr:1_{0F52B434-8D67-4E57-B1E0-96ABC9900351}" xr6:coauthVersionLast="47" xr6:coauthVersionMax="47" xr10:uidLastSave="{00000000-0000-0000-0000-000000000000}"/>
  <bookViews>
    <workbookView xWindow="-120" yWindow="-120" windowWidth="29040" windowHeight="15720" xr2:uid="{00000000-000D-0000-FFFF-FFFF00000000}"/>
  </bookViews>
  <sheets>
    <sheet name="cover sheet" sheetId="9" r:id="rId1"/>
    <sheet name="Dogwood " sheetId="7" r:id="rId2"/>
    <sheet name="Carolina" sheetId="15" r:id="rId3"/>
    <sheet name="BOE" sheetId="12" r:id="rId4"/>
  </sheets>
  <definedNames>
    <definedName name="_xlnm.Print_Area" localSheetId="3">BOE!$A$1:$M$171</definedName>
    <definedName name="_xlnm.Print_Area" localSheetId="2">Carolina!$A$1:$P$399</definedName>
    <definedName name="_xlnm.Print_Area" localSheetId="0">'cover sheet'!$A$1:$F$21</definedName>
    <definedName name="_xlnm.Print_Area" localSheetId="1">'Dogwood '!$A$1:$P$106</definedName>
    <definedName name="PRINT_AREA_MI" localSheetId="2">Carolina!$D$5:$O$81</definedName>
    <definedName name="PRINT_AREA_MI" localSheetId="1">'Dogwood '!$D$6:$P$90</definedName>
    <definedName name="PRINT_AREA_MI">#REF!</definedName>
    <definedName name="_xlnm.Print_Titles" localSheetId="3">BOE!$1:$3</definedName>
    <definedName name="_xlnm.Print_Titles" localSheetId="2">Carolina!$1:$4</definedName>
    <definedName name="_xlnm.Print_Titles" localSheetId="1">'Dogwood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0" i="15" l="1"/>
  <c r="O83" i="15"/>
  <c r="K83" i="15"/>
  <c r="M88" i="12"/>
  <c r="M89" i="12" s="1"/>
  <c r="M32" i="12"/>
  <c r="A385" i="15"/>
  <c r="A387" i="15" s="1"/>
  <c r="A389" i="15" s="1"/>
  <c r="A391" i="15" s="1"/>
  <c r="A393" i="15" s="1"/>
  <c r="A395" i="15" s="1"/>
  <c r="A397" i="15" s="1"/>
  <c r="K158" i="15" l="1"/>
  <c r="M107" i="15" l="1"/>
  <c r="K107" i="15"/>
  <c r="M83" i="15"/>
  <c r="O305" i="15"/>
  <c r="K305" i="15"/>
  <c r="M304" i="15"/>
  <c r="M305" i="15" s="1"/>
  <c r="M252" i="15" l="1"/>
  <c r="M256" i="15" s="1"/>
  <c r="O256" i="15"/>
  <c r="K256" i="15"/>
  <c r="K246" i="15"/>
  <c r="M246" i="15"/>
  <c r="O246" i="15"/>
  <c r="O225" i="15"/>
  <c r="M225" i="15"/>
  <c r="K225" i="15"/>
  <c r="M236" i="15"/>
  <c r="O236" i="15"/>
  <c r="K236" i="15"/>
  <c r="O198" i="15"/>
  <c r="M198" i="15"/>
  <c r="K198" i="15"/>
  <c r="O294" i="15"/>
  <c r="M294" i="15"/>
  <c r="M282" i="15" l="1"/>
  <c r="O289" i="15"/>
  <c r="M289" i="15"/>
  <c r="K289" i="15"/>
  <c r="O25" i="15" l="1"/>
  <c r="M25" i="15"/>
  <c r="K25" i="15"/>
  <c r="O21" i="7"/>
  <c r="O40" i="7" s="1"/>
  <c r="M21" i="7"/>
  <c r="M40" i="7" s="1"/>
  <c r="O90" i="15" l="1"/>
  <c r="M90" i="15"/>
  <c r="K90" i="15"/>
  <c r="M70" i="12" l="1"/>
  <c r="M355" i="15" l="1"/>
  <c r="K347" i="15"/>
  <c r="K350" i="15"/>
  <c r="M38" i="12" l="1"/>
  <c r="M99" i="15"/>
  <c r="M97" i="15"/>
  <c r="O47" i="15" l="1"/>
  <c r="M47" i="15"/>
  <c r="P158" i="15" l="1"/>
  <c r="O158" i="15"/>
  <c r="N158" i="15"/>
  <c r="M158" i="15"/>
  <c r="O100" i="15" l="1"/>
  <c r="O97" i="15"/>
  <c r="M20" i="12"/>
  <c r="M19" i="12"/>
  <c r="O146" i="15"/>
  <c r="M146" i="15"/>
  <c r="K146" i="15"/>
  <c r="O121" i="15"/>
  <c r="M121" i="15"/>
  <c r="K121" i="15"/>
  <c r="O127" i="15"/>
  <c r="M127" i="15"/>
  <c r="K127" i="15"/>
  <c r="O52" i="7"/>
  <c r="O230" i="15"/>
  <c r="K230" i="15"/>
  <c r="M230" i="15"/>
  <c r="O113" i="15"/>
  <c r="K112" i="15"/>
  <c r="M74" i="12"/>
  <c r="M48" i="12"/>
  <c r="M22" i="12"/>
  <c r="M64" i="12"/>
  <c r="M62" i="12"/>
  <c r="M72" i="12"/>
  <c r="O280" i="15"/>
  <c r="K282" i="15"/>
  <c r="O220" i="15"/>
  <c r="M220" i="15"/>
  <c r="K220" i="15"/>
  <c r="M101" i="15"/>
  <c r="K101" i="15"/>
  <c r="O212" i="15"/>
  <c r="M212" i="15"/>
  <c r="K212" i="15"/>
  <c r="O70" i="15"/>
  <c r="M70" i="15"/>
  <c r="K69" i="15"/>
  <c r="K70" i="15" s="1"/>
  <c r="O60" i="15"/>
  <c r="O61" i="15" s="1"/>
  <c r="M60" i="15"/>
  <c r="M61" i="15" s="1"/>
  <c r="K60" i="15"/>
  <c r="K52" i="15"/>
  <c r="K40" i="15"/>
  <c r="K47" i="15" s="1"/>
  <c r="O33" i="15"/>
  <c r="O37" i="15" s="1"/>
  <c r="M33" i="15"/>
  <c r="M37" i="15" s="1"/>
  <c r="K33" i="15"/>
  <c r="K37" i="15" s="1"/>
  <c r="M116" i="12"/>
  <c r="M134" i="12" s="1"/>
  <c r="M43" i="12"/>
  <c r="M46" i="12" s="1"/>
  <c r="M15" i="12"/>
  <c r="M16" i="12" s="1"/>
  <c r="M52" i="7"/>
  <c r="M58" i="7" s="1"/>
  <c r="K20" i="7"/>
  <c r="K21" i="7" s="1"/>
  <c r="K40" i="7" s="1"/>
  <c r="M80" i="12"/>
  <c r="K52" i="7"/>
  <c r="M25" i="12" l="1"/>
  <c r="M26" i="12" s="1"/>
  <c r="M28" i="12" s="1"/>
  <c r="K58" i="7"/>
  <c r="K307" i="15"/>
  <c r="M66" i="12"/>
  <c r="M91" i="12" s="1"/>
  <c r="O58" i="7"/>
  <c r="K113" i="15"/>
  <c r="K199" i="15" s="1"/>
  <c r="O282" i="15"/>
  <c r="O307" i="15" s="1"/>
  <c r="M307" i="15"/>
  <c r="M113" i="15"/>
  <c r="K61" i="15"/>
  <c r="O99" i="15"/>
  <c r="O101" i="15" s="1"/>
  <c r="M100" i="12" l="1"/>
  <c r="O199" i="15"/>
  <c r="O214" i="15" s="1"/>
  <c r="O316" i="15" s="1"/>
  <c r="M199" i="15"/>
  <c r="M214" i="15" s="1"/>
  <c r="M316" i="15" s="1"/>
  <c r="K214" i="15"/>
  <c r="K316" i="15" s="1"/>
  <c r="M136" i="12" l="1"/>
</calcChain>
</file>

<file path=xl/sharedStrings.xml><?xml version="1.0" encoding="utf-8"?>
<sst xmlns="http://schemas.openxmlformats.org/spreadsheetml/2006/main" count="870" uniqueCount="510">
  <si>
    <t xml:space="preserve"> -  ROAP Elderly and Disabled Transportation Assistance </t>
  </si>
  <si>
    <t xml:space="preserve"> - ROAP Rural General Public Program</t>
  </si>
  <si>
    <t xml:space="preserve"> - ROAP Work First Transitional - Employment </t>
  </si>
  <si>
    <t xml:space="preserve"> </t>
  </si>
  <si>
    <t>SCHEDULE OF EXPENDITURES OF FEDERAL AND STATE AWARDS</t>
  </si>
  <si>
    <t>State/</t>
  </si>
  <si>
    <t>Federal</t>
  </si>
  <si>
    <t>Pass-through</t>
  </si>
  <si>
    <t>Fed. (Direct &amp;</t>
  </si>
  <si>
    <t>Grantor/Pass-through</t>
  </si>
  <si>
    <t>Grantor's</t>
  </si>
  <si>
    <t>Pass-through)</t>
  </si>
  <si>
    <t>State</t>
  </si>
  <si>
    <t>Grantor/Program Title</t>
  </si>
  <si>
    <t>Number</t>
  </si>
  <si>
    <t>Expenditures</t>
  </si>
  <si>
    <t>1(a)</t>
  </si>
  <si>
    <t>Federal Grants:</t>
  </si>
  <si>
    <t>XXXX</t>
  </si>
  <si>
    <t xml:space="preserve">       Total U.S. Dept. of Health and Human Services</t>
  </si>
  <si>
    <t>Total federal assistance</t>
  </si>
  <si>
    <t>State Grants:</t>
  </si>
  <si>
    <t>Notes to the preparer:</t>
  </si>
  <si>
    <t>1.  (a)</t>
  </si>
  <si>
    <t xml:space="preserve">     (b) </t>
  </si>
  <si>
    <t xml:space="preserve">     (c)</t>
  </si>
  <si>
    <t xml:space="preserve">     (d)</t>
  </si>
  <si>
    <t xml:space="preserve">  SCHEDULE OF EXPENDITURES OF FEDERAL AND STATE AWARDS</t>
  </si>
  <si>
    <t>U.S. Dept. of Transportation</t>
  </si>
  <si>
    <t>Passed-through the N.C. Department</t>
  </si>
  <si>
    <t xml:space="preserve"> of Transportation:</t>
  </si>
  <si>
    <t>U.S. Department of Education</t>
  </si>
  <si>
    <t>Environmental Protection Agency</t>
  </si>
  <si>
    <t>Total assistance - federal programs</t>
  </si>
  <si>
    <t>Cash Assistance:</t>
  </si>
  <si>
    <t>N.C. Department of Transportation:</t>
  </si>
  <si>
    <t>Total assistance - State programs</t>
  </si>
  <si>
    <t>Total assistance</t>
  </si>
  <si>
    <t>$</t>
  </si>
  <si>
    <t>Passed-through the N.C. Department of Public Instruction:</t>
  </si>
  <si>
    <t>Total U. S. Department of Education</t>
  </si>
  <si>
    <t>U. S. Department of Agriculture</t>
  </si>
  <si>
    <t>Total U. S. Department of Agriculture</t>
  </si>
  <si>
    <t>U.S. Department of Defense</t>
  </si>
  <si>
    <t/>
  </si>
  <si>
    <t>Passed-through the N.C. Department of Agriculture:</t>
  </si>
  <si>
    <t>N.C. Department of Public Instruction:</t>
  </si>
  <si>
    <t>Passed-through Carolina County:</t>
  </si>
  <si>
    <t>Total State assistance</t>
  </si>
  <si>
    <t>Notes to the Schedule of Expenditures of Federal and State Financial Awards:</t>
  </si>
  <si>
    <t>Federal Awards:</t>
  </si>
  <si>
    <t>State Awards:</t>
  </si>
  <si>
    <t>Total federal awards</t>
  </si>
  <si>
    <t>Total State awards</t>
  </si>
  <si>
    <t>Total federal and State awards</t>
  </si>
  <si>
    <t>Program Title</t>
  </si>
  <si>
    <t>1(e)</t>
  </si>
  <si>
    <t>Magnet School Assistance</t>
  </si>
  <si>
    <t>Total federal and State assistance</t>
  </si>
  <si>
    <t xml:space="preserve">   Program - Administrative Cost</t>
  </si>
  <si>
    <t>Emergency Food Assistance</t>
  </si>
  <si>
    <t>N.C. Department of Health and Human Services:</t>
  </si>
  <si>
    <t>U.S. Dept. of Agriculture</t>
  </si>
  <si>
    <t>Passed-through the N.C. Dept. of Health and Human Services:</t>
  </si>
  <si>
    <t>Division of  Social Services:</t>
  </si>
  <si>
    <t>Administration:</t>
  </si>
  <si>
    <t>Division of Public Health:</t>
  </si>
  <si>
    <t>U.S. Dept. of Justice</t>
  </si>
  <si>
    <t>Total U.S. Dept. of Justice</t>
  </si>
  <si>
    <t>U.S. Dept. of Labor</t>
  </si>
  <si>
    <t>Passed-through the N.C. Department of Commerce:</t>
  </si>
  <si>
    <t>Total U.S. Dept. of Labor</t>
  </si>
  <si>
    <t>Passed-through the N.C. Department of Transportation:</t>
  </si>
  <si>
    <t>U.S. Dept. of Health &amp; Human Services</t>
  </si>
  <si>
    <t>Passed-through Red Bird Council of Governments:</t>
  </si>
  <si>
    <t>Refugee and Entrant Assistance - Cash and</t>
  </si>
  <si>
    <t xml:space="preserve">    Grants for Supportive Services and Senior Centers  </t>
  </si>
  <si>
    <t xml:space="preserve">    Nutrition Services</t>
  </si>
  <si>
    <t xml:space="preserve">    Medical Payments</t>
  </si>
  <si>
    <t>SSBG - Other Service and Training</t>
  </si>
  <si>
    <t>Smart Start</t>
  </si>
  <si>
    <t>Maternal and Child Health Services Block Grant</t>
  </si>
  <si>
    <t>State Aid to Public Libraries</t>
  </si>
  <si>
    <t>N.C. Dept. of Health and Human Services</t>
  </si>
  <si>
    <t>Division of Social Services:</t>
  </si>
  <si>
    <t>Total Division of Social Service</t>
  </si>
  <si>
    <t>Division of Public Health</t>
  </si>
  <si>
    <t>Food and Lodging</t>
  </si>
  <si>
    <t>Total N. C. Department of Health and Human Services</t>
  </si>
  <si>
    <t>Division of State Library</t>
  </si>
  <si>
    <t>N.C. Dept. of Public Instruction</t>
  </si>
  <si>
    <t>N.C. Dept. of Transportation</t>
  </si>
  <si>
    <t>N.C. Dept. of Administration</t>
  </si>
  <si>
    <t>Domestic Violence Program</t>
  </si>
  <si>
    <t>Passed-through N.C. Department of Commerce:</t>
  </si>
  <si>
    <t>Powell Bill</t>
  </si>
  <si>
    <t>National School Lunch Program</t>
  </si>
  <si>
    <t>School Breakfast Program</t>
  </si>
  <si>
    <t>ROTC</t>
  </si>
  <si>
    <t>State Public School Fund</t>
  </si>
  <si>
    <t>Vocational Education</t>
  </si>
  <si>
    <t xml:space="preserve">    - State Months of Employment</t>
  </si>
  <si>
    <t xml:space="preserve">    - Program Support Funds</t>
  </si>
  <si>
    <t>U.S. Department of Health and Human Services</t>
  </si>
  <si>
    <t>Impact Aid (School Assistance in Federally Affected Areas)</t>
  </si>
  <si>
    <t>Illustrative Grant Schedules</t>
  </si>
  <si>
    <t>Set #5</t>
  </si>
  <si>
    <t>Schedule of Expenditures of Federal and State Awards</t>
  </si>
  <si>
    <t>The following examples of this schedule are presented:</t>
  </si>
  <si>
    <t>Page</t>
  </si>
  <si>
    <t xml:space="preserve">Example </t>
  </si>
  <si>
    <t>Schedule</t>
  </si>
  <si>
    <t>35-E-5.1</t>
  </si>
  <si>
    <t>Illustrative schedule for a municipality</t>
  </si>
  <si>
    <t>Illustrative schedule for a county</t>
  </si>
  <si>
    <t>Illustrative schedule for a board of education</t>
  </si>
  <si>
    <t>Amount</t>
  </si>
  <si>
    <t>Outstanding</t>
  </si>
  <si>
    <t>Senior Community Service Employment Program</t>
  </si>
  <si>
    <t>90% State Funds - Ombudsman</t>
  </si>
  <si>
    <t>90% State Funds - Access</t>
  </si>
  <si>
    <t>90% State Funds - In-Home Services</t>
  </si>
  <si>
    <t>90% State Funds - Congregate Nutrition</t>
  </si>
  <si>
    <t>90% State Funds - Home Delivered Meals</t>
  </si>
  <si>
    <t>Division of Emergency Management</t>
  </si>
  <si>
    <t>Division of Social Services</t>
  </si>
  <si>
    <t xml:space="preserve">   </t>
  </si>
  <si>
    <t>Division of Waste Management</t>
  </si>
  <si>
    <t>Scap Tire Program</t>
  </si>
  <si>
    <t>Juvenile Crime Prevention Programs</t>
  </si>
  <si>
    <t>Driver Training - SPSF</t>
  </si>
  <si>
    <t>School Technology Fund - SPSF</t>
  </si>
  <si>
    <t>PRC 060</t>
  </si>
  <si>
    <t>PRC 049</t>
  </si>
  <si>
    <t>PRC 017</t>
  </si>
  <si>
    <t>PRC 050</t>
  </si>
  <si>
    <t>PRC 051</t>
  </si>
  <si>
    <t>PRC 012</t>
  </si>
  <si>
    <t>PRC 015</t>
  </si>
  <si>
    <t>PRC 013</t>
  </si>
  <si>
    <t>PRC 014</t>
  </si>
  <si>
    <t>CAROLINA COUNTY BOARD OF EDUCATION</t>
  </si>
  <si>
    <t xml:space="preserve">  CITY OF DOGWOOD, NORTH CAROLINA</t>
  </si>
  <si>
    <t>PRC 103</t>
  </si>
  <si>
    <t>PRC 026</t>
  </si>
  <si>
    <t>Cash Programs:</t>
  </si>
  <si>
    <t>Noncash Programs:</t>
  </si>
  <si>
    <t>Program</t>
  </si>
  <si>
    <t>U. S. Department of Homeland Security</t>
  </si>
  <si>
    <t>Total U. S. Department of Homeland Security</t>
  </si>
  <si>
    <t>SSBG - State In Home Service Fund</t>
  </si>
  <si>
    <t>SSBG - State Adult Day Care</t>
  </si>
  <si>
    <t>Nutrition Services Incentive Program</t>
  </si>
  <si>
    <t>Division of  Aging and Adult Services</t>
  </si>
  <si>
    <t>PRC 105</t>
  </si>
  <si>
    <t>Total Environmental Protection Agency</t>
  </si>
  <si>
    <t>- Permanency Planning - Families for Kids</t>
  </si>
  <si>
    <t>Division of  Aging and Adult Services:</t>
  </si>
  <si>
    <t>1(d)</t>
  </si>
  <si>
    <t>PRC 104, 111</t>
  </si>
  <si>
    <t>Rural Education</t>
  </si>
  <si>
    <t>PRC 109</t>
  </si>
  <si>
    <t>Total N.C. Dept. of Public Instruction</t>
  </si>
  <si>
    <t xml:space="preserve">  Administration</t>
  </si>
  <si>
    <t xml:space="preserve">  Crisis Intervention Program</t>
  </si>
  <si>
    <t>U.S. Dept. of Housing and Urban Development</t>
  </si>
  <si>
    <t>WO36233.26.10.1</t>
  </si>
  <si>
    <t>WO36233.26.10.2</t>
  </si>
  <si>
    <t>Park and Recreation Trust Fund</t>
  </si>
  <si>
    <t>PA-00989</t>
  </si>
  <si>
    <t>C6-00477106-3</t>
  </si>
  <si>
    <t>Non-Cash Assistance</t>
  </si>
  <si>
    <t>Cash Assistance</t>
  </si>
  <si>
    <t>Special Milk Program for Children</t>
  </si>
  <si>
    <t>Total Cash Assistance</t>
  </si>
  <si>
    <t>Non-Cash Assistance (Commodities)</t>
  </si>
  <si>
    <t>Summer Food Service Program for Children</t>
  </si>
  <si>
    <t>School Buses Appropriation</t>
  </si>
  <si>
    <t>(Direct &amp;</t>
  </si>
  <si>
    <t>Total  Division of Public Health</t>
  </si>
  <si>
    <t>Veterans Service</t>
  </si>
  <si>
    <t>State Foster Home</t>
  </si>
  <si>
    <t>Preschool Handicapped</t>
  </si>
  <si>
    <t xml:space="preserve">Special Education - Preschool Grants (IDEA Preschool) - </t>
  </si>
  <si>
    <t>Education of the Handicapped</t>
  </si>
  <si>
    <t xml:space="preserve">Special Education - Grants to States (IDEA, Part B) - </t>
  </si>
  <si>
    <t>State Administrative Matching Grants for the</t>
  </si>
  <si>
    <t>Federal Drug Forfeiture Program</t>
  </si>
  <si>
    <t>English Language Acquisition Grants</t>
  </si>
  <si>
    <t>NC Pre-Kindergarten Program</t>
  </si>
  <si>
    <t>Total N.C. Dept. of Administration</t>
  </si>
  <si>
    <t>Water and Waste Disposal Systems</t>
  </si>
  <si>
    <t>Airport Improvement Program</t>
  </si>
  <si>
    <t>Child Support Enforcement</t>
  </si>
  <si>
    <t>Low-Income Home Energy Assistance:</t>
  </si>
  <si>
    <t>Stephanie Tubbs Jones Child Welfare Services Program:</t>
  </si>
  <si>
    <t>- Adoption Subsidy - Benefit Payments</t>
  </si>
  <si>
    <t>Water and Waste Disposal Systems for Rural Communities</t>
  </si>
  <si>
    <t xml:space="preserve">  CAROLINA COUNTY, NORTH CAROLINA</t>
  </si>
  <si>
    <t>12-C-1976</t>
  </si>
  <si>
    <t>U.S. Environmental Protection Agency</t>
  </si>
  <si>
    <t xml:space="preserve">   Total ROAP Cluster</t>
  </si>
  <si>
    <t>Migrant Education_State Grant Program</t>
  </si>
  <si>
    <t>PRC 058</t>
  </si>
  <si>
    <t>PRC 110</t>
  </si>
  <si>
    <t>Twenty-First Century Community Learning Centers</t>
  </si>
  <si>
    <t>PRC 120</t>
  </si>
  <si>
    <t>PRC 074</t>
  </si>
  <si>
    <t>PRC 156, 157</t>
  </si>
  <si>
    <t>PRC 101</t>
  </si>
  <si>
    <t>Division of Workforce Solutions</t>
  </si>
  <si>
    <t>Division of Water Resources</t>
  </si>
  <si>
    <t>N.C. Dept. of Public Safety</t>
  </si>
  <si>
    <t>N.C. Dept. of Commerce</t>
  </si>
  <si>
    <t>Industrial Development Fund / Utility Fund</t>
  </si>
  <si>
    <t>One NC Grant</t>
  </si>
  <si>
    <t>Total N.C. Dept. of Commerce</t>
  </si>
  <si>
    <t>N.C. Dept. of Insurance</t>
  </si>
  <si>
    <t>SHIIP Grant</t>
  </si>
  <si>
    <t>General Aid to Counties</t>
  </si>
  <si>
    <t>Maternal Health</t>
  </si>
  <si>
    <t>School Nurse Funding Initiative</t>
  </si>
  <si>
    <t>General Communicable Disease Control</t>
  </si>
  <si>
    <t>Women's Health Service Fund</t>
  </si>
  <si>
    <t>Division of Child Development and Early Education:</t>
  </si>
  <si>
    <t>Division of Child Development and Early Education</t>
  </si>
  <si>
    <t>to</t>
  </si>
  <si>
    <t>subrecipients</t>
  </si>
  <si>
    <t>Disaster Grants - Public Assistance (Presidentially</t>
  </si>
  <si>
    <t>Hazard Mitigation Grant</t>
  </si>
  <si>
    <t>Subrecipients</t>
  </si>
  <si>
    <t>Expenditures reported in the SEFSA are reported on the modified accrual basis of accounting.  Such expenditures are recognized following the cost principles contained in Uniform Guidance, wherein certain types of expenditures are not allowable or are limited as to reimbursement.</t>
  </si>
  <si>
    <t xml:space="preserve">     (e)</t>
  </si>
  <si>
    <t>Total amount provided to subrecipients from each federal or State program should be presented on the face of schedule in accordance with the Uniform Guidance.  Previously, this could be presented as a footnote.  If there are no funds passed to subrecipients, this column is not necessary.</t>
  </si>
  <si>
    <t>If federal and State moneys cannot be segregated, a statement to that effect should be indicated on this schedule, and the expenditures should be presented under the federal column.</t>
  </si>
  <si>
    <t>Funding for Public School Building Capital Fund are grants to the County and should be treated as a pass-through from the county to be board of education.</t>
  </si>
  <si>
    <t>The AICPA has informed State and Local Government Finance Division that OMB requires cluster of programs presented in Part 5 of OMB Compliance Supplement be separated from the portion clustered by a State Agency.  There should be a total for each part and also a note explaining the State cluster.</t>
  </si>
  <si>
    <t>This note is included to meet the requirement of OMB Uniform Guidance that the SEFSA include notes that describe the significant accounting polices used in preparing the SEFSA.  This example is taken from AG:GAS/SA modified for the requirements of reporting on the State Single Audit Implementation Act.</t>
  </si>
  <si>
    <t xml:space="preserve">Passed-through N.C. Dept. of Public Safety: </t>
  </si>
  <si>
    <t xml:space="preserve">Child Nutrition Discretionary Grants Limited Availability </t>
  </si>
  <si>
    <t>PRC 035</t>
  </si>
  <si>
    <t>PRC 053</t>
  </si>
  <si>
    <t>Carolina County has elected not to use the 10-percent de minimis indirect cost rate as allowed under the Uniform Guidance.</t>
  </si>
  <si>
    <t>If federal and State moneys cannot be segregated, a statement to that effect should be indicated on this schedule, and the expenditures should be presented under federal awards.</t>
  </si>
  <si>
    <t xml:space="preserve">Public School Building Capital Fund is considered financial assistance to the County and may be passed to a Local Education Entity.  The expenditures for Public School Building Capital Fund should be included on the grant schedule of both the county and the board of education if title is passed to the BOE. </t>
  </si>
  <si>
    <t>Each cluster should be considered one program for determining major programs in accordance with OMB Uniform Guidance.  Federal clusters and programs are to be treated separately for federal audited purpose.</t>
  </si>
  <si>
    <t>Carolina County Schools has elected not to use the 10-percent de minimis indirect cost rate as allowed under the Uniform Guidance.</t>
  </si>
  <si>
    <t>This note meets the requirement of OMB Uniform Guidance requirement to note whether or not the non-Federal entity elected to use the 10% de minimis cost rate.</t>
  </si>
  <si>
    <t>Community Development Block Grant, State's Program</t>
  </si>
  <si>
    <t>Supporting Effective Instruction State Grants (formerly Improving Teacher Quality State Grants)</t>
  </si>
  <si>
    <t>Immunization Cooperative Agreements</t>
  </si>
  <si>
    <t xml:space="preserve">Preventive Health and Health Services Block Grant </t>
  </si>
  <si>
    <t xml:space="preserve">funded solely with Prevention and Public </t>
  </si>
  <si>
    <t xml:space="preserve">Health Funds (PPHF) </t>
  </si>
  <si>
    <t xml:space="preserve">Sexually Transmitted Diseases (STD) Prevention </t>
  </si>
  <si>
    <t xml:space="preserve">and Control Grants </t>
  </si>
  <si>
    <t xml:space="preserve">HIV Prevention Activities Health Department Based </t>
  </si>
  <si>
    <t xml:space="preserve">Hospital Preparedness Program (HPP) and Public </t>
  </si>
  <si>
    <t xml:space="preserve">Health Emergency Preparedness (PHEP) </t>
  </si>
  <si>
    <t xml:space="preserve">Aligned Cooperative Agreements </t>
  </si>
  <si>
    <t>Family Planning Services</t>
  </si>
  <si>
    <t xml:space="preserve">Injury Prevention and Control Research and </t>
  </si>
  <si>
    <t xml:space="preserve">State and Community Based Programs </t>
  </si>
  <si>
    <t>Family Planning</t>
  </si>
  <si>
    <t>HIV/STD State</t>
  </si>
  <si>
    <t>Child Health</t>
  </si>
  <si>
    <t>N.C. Dept. of Cultural and Natural Resources</t>
  </si>
  <si>
    <t>N.C. Department of Environmental Quality</t>
  </si>
  <si>
    <t>1(a)(b)</t>
  </si>
  <si>
    <t>1(c)</t>
  </si>
  <si>
    <t>1(c),2</t>
  </si>
  <si>
    <t>TANF - Work First</t>
  </si>
  <si>
    <t>Total U.S. Department of Agriculture</t>
  </si>
  <si>
    <t>Edward Byrne Memorial Justice Assistance Grant Program</t>
  </si>
  <si>
    <t>Uniform Guidance requires an identifying number assigned by the pass-through entity to be included.  If there is not a number provided on this illustrative schedule, the agency has not recommended an identifying number to be used, so one is not included on Carolina County's SEFSA.  Preparers of a SEFSA may use numbers at their discretion.</t>
  </si>
  <si>
    <t>State and local matching expenditures should be reflected in the appropriate columns.  Amounts listed are examples only and not representative of actual programs.  Reporting of local expenditures are not required.</t>
  </si>
  <si>
    <t>All financial assistance listed in 2 CFR 200.502, including noncash assistance, must go onto the schedule.</t>
  </si>
  <si>
    <t>This note is included to meet the requirement of OMB Uniform Guidance that the SEFSA include a note that the balances of loan or loan guarantees outstanding at year end be included in the notes to the schedule.  The total amount expended for the loan or loan guarantee programs must be included on the face of the SEFSA.  The basis used to determine loan or loan guarantees expended is the amount of new loans made or received during the year plus the balance of loans from previous years for which the federal or State government imposes continuing compliance requirements, plus any interest subsidy, cash, or administrative cost allowance received.</t>
  </si>
  <si>
    <t xml:space="preserve">Metropolitan Transportation Planning and State and Non-Metropolitan Planning and Research </t>
  </si>
  <si>
    <t>Highway Research and Planning Program</t>
  </si>
  <si>
    <t>The City of Dogwood has elected not to use the 10-percent de minimis indirect cost rate as allowed under the Uniform Guidance.</t>
  </si>
  <si>
    <t xml:space="preserve">Uniform Guidance requires an identifying number assigned by the pass-through entity to be included.  If there is not a number provided on this illustrative schedule, the agency has not recommended an identifying number to be used, so one is not included on Carolina County's SEFSA.  </t>
  </si>
  <si>
    <t>Passed-through N.C. Dept. of Agriculture and Consumer Services:</t>
  </si>
  <si>
    <t>WIA/WIOA Dislocated Workers Formula Grants</t>
  </si>
  <si>
    <t>Total N.C. Dept.  Environmental Quality</t>
  </si>
  <si>
    <t xml:space="preserve">Each cluster should be considered one program for determining major programs in accordance with OMB Uniform Guidance.  Federal clusters and programs are to be treated separately from State programs for federal audited purpose.   </t>
  </si>
  <si>
    <t xml:space="preserve">    Replacement Designee Administered Programs </t>
  </si>
  <si>
    <t>Refugee and Entrant Assistance - State/</t>
  </si>
  <si>
    <t xml:space="preserve">  Energy Assistance Payments</t>
  </si>
  <si>
    <t>WIOA Adult Program</t>
  </si>
  <si>
    <t>WIOA Youth Activities</t>
  </si>
  <si>
    <t>Special Programs for the Aging - Title III Part B</t>
  </si>
  <si>
    <t>Special Programs for the Aging - Title III Part C</t>
  </si>
  <si>
    <t xml:space="preserve">Project Grants and Cooperative Agreements for </t>
  </si>
  <si>
    <t xml:space="preserve">Tuberculosis Control Programs </t>
  </si>
  <si>
    <t>and Small Urban Program (SMAP)</t>
  </si>
  <si>
    <t xml:space="preserve">State Maintenance Assistance for Urban </t>
  </si>
  <si>
    <t>NC DOT Cluster ROAP/SMAP</t>
  </si>
  <si>
    <t>The amounts listed below were paid directly to individual recipients by the State from federal and State moneys. County personnel are involved with certain functions, primarily eligibility determinations that cause benefit payments to be issued by the State. These amounts disclose this additional aid to County recipients that do not appear in the basic financial statements because they are not revenues and expenditures of the County.</t>
  </si>
  <si>
    <t>Supplemental Nutrition Assistance Program</t>
  </si>
  <si>
    <t>Temporary Assistance for Needy Families</t>
  </si>
  <si>
    <t>Adoption Assistance</t>
  </si>
  <si>
    <t>Child Care and Development Block Grant</t>
  </si>
  <si>
    <t>Foster Care - Title IV-E</t>
  </si>
  <si>
    <t>Special Supplemental Nutrition Program for Women Infant and Children</t>
  </si>
  <si>
    <t>Medical Assistance Program</t>
  </si>
  <si>
    <t>Children's Health Insurance Program</t>
  </si>
  <si>
    <t>Child Welfare Services Adoption</t>
  </si>
  <si>
    <t>State / County Special Assistance program</t>
  </si>
  <si>
    <t>The following are clustered by the NC Department of Health and Human Services and are treated separately for state audit requirement purposes:  Foster Care and Adoption</t>
  </si>
  <si>
    <t>Child Care and Development Fund Mandatory/Match</t>
  </si>
  <si>
    <t xml:space="preserve">The Office of State Auditors has determined that the direct benefit payments (i.e. payments for programs in which the County Department of Social Services (DSS) determines eligibility and the benefits are paid directly by the state to the participant) should only be reflected on the State’s Schedule of Expenditures of Federal Awards (SEFA). Therefore, these direct benefit payments will NOT be shown on the County’s Schedule of Expenditures of Federal and State Awards (SEFSA).  Programs with direct benefit payments that are affected include:  Medical Assistance (93.778), Children's Health Insurance Program (93.767), Temporary Assistance to Needy Families, Work First (93.558), Women, Infants, and Children (10.557), Adoption Assistance (93.659), Supplemental Nutrition Assistance Program (10.561) Subsidized Child Care, and State/County Special Assistance for Adults. </t>
  </si>
  <si>
    <t xml:space="preserve">Innovative Approaches to Literacy, Full-service Community Schools; and Promise Neighborhoods </t>
  </si>
  <si>
    <t>Student Support and Academic Enrichment Program</t>
  </si>
  <si>
    <t>John H. Chafee Foster Care Program for Successful Transition to Adulthood</t>
  </si>
  <si>
    <t>Care Coordinator for Children</t>
  </si>
  <si>
    <t>Innovative Approaches</t>
  </si>
  <si>
    <t>Child Fatality Prevention</t>
  </si>
  <si>
    <t>HMHC-February Start</t>
  </si>
  <si>
    <t>HMHC-Restoration</t>
  </si>
  <si>
    <t>Infant Mortality Reduction</t>
  </si>
  <si>
    <t>Division of Health Benefits:</t>
  </si>
  <si>
    <t>U.S. Dept. of Treasury</t>
  </si>
  <si>
    <r>
      <t>Special Education Cluster</t>
    </r>
    <r>
      <rPr>
        <sz val="10"/>
        <rFont val="Arial"/>
        <family val="2"/>
      </rPr>
      <t>:</t>
    </r>
    <r>
      <rPr>
        <vertAlign val="superscript"/>
        <sz val="10"/>
        <rFont val="Arial"/>
        <family val="2"/>
      </rPr>
      <t>4</t>
    </r>
  </si>
  <si>
    <r>
      <t xml:space="preserve">Note 1:  Basis of Presentation </t>
    </r>
    <r>
      <rPr>
        <b/>
        <vertAlign val="superscript"/>
        <sz val="10"/>
        <rFont val="Arial"/>
        <family val="2"/>
      </rPr>
      <t>8</t>
    </r>
  </si>
  <si>
    <r>
      <t xml:space="preserve">Note 2:  Summary of Significant Accounting Policies </t>
    </r>
    <r>
      <rPr>
        <b/>
        <vertAlign val="superscript"/>
        <sz val="10"/>
        <rFont val="Arial"/>
        <family val="2"/>
      </rPr>
      <t>8</t>
    </r>
  </si>
  <si>
    <r>
      <t xml:space="preserve">Note 3:  Indirect Cost Rate </t>
    </r>
    <r>
      <rPr>
        <b/>
        <vertAlign val="superscript"/>
        <sz val="10"/>
        <rFont val="Arial"/>
        <family val="2"/>
      </rPr>
      <t>9</t>
    </r>
  </si>
  <si>
    <t>Career and Technical Education - Capacity Building Grant</t>
  </si>
  <si>
    <t>Career and Technical Education - Basic Grants to States</t>
  </si>
  <si>
    <t>Title V State Sexual Risk Avoidance Education (Title V State SRAE) Program</t>
  </si>
  <si>
    <t>Title I Grants to Local Educational Agencies (Title I, Part Aof ESEA)</t>
  </si>
  <si>
    <t xml:space="preserve">Title I Grants to Local Educational Agencies (Title I, Part A of ESEA) - School Improvements  </t>
  </si>
  <si>
    <t>Education for Homeless Children and Youth Cluster - Education for Homeless Children and Youth</t>
  </si>
  <si>
    <t>Uniform Guidance requires an identifying number assigned by the pass-through entity to be included.  PRC Codes are used as an identifying number, though some programs may have another identifying number, identified as XXXX on the illustrative statement.</t>
  </si>
  <si>
    <r>
      <t xml:space="preserve">Expenditures </t>
    </r>
    <r>
      <rPr>
        <u/>
        <vertAlign val="superscript"/>
        <sz val="9"/>
        <rFont val="Arial"/>
        <family val="2"/>
      </rPr>
      <t>3</t>
    </r>
  </si>
  <si>
    <t>Passed-through N.C. Department of Environmental Quality:</t>
  </si>
  <si>
    <t>Passed-through the N.C. Dept. of Public Safety:</t>
  </si>
  <si>
    <t>Crimes Victim Assistance</t>
  </si>
  <si>
    <t>Passed-through the N.C. Dept. Environmental Quality</t>
  </si>
  <si>
    <t>2 CRF 200.510(b)(6) requires a note whether or not the auditee elected to use the 10% de minimis cost rate as covered in §200.414 Indirect (F&amp;A) costs.  Refer to §200.414 for an explanation of the de minimis cost rate.</t>
  </si>
  <si>
    <t>Passed-through N.C. Department of Public Safety</t>
  </si>
  <si>
    <t>Passed-through N.C. Department of Environmental Quality</t>
  </si>
  <si>
    <t>N.C. Department of Natural and Cultural Resources:</t>
  </si>
  <si>
    <t>Total Community Development Block Grant, State's Program</t>
  </si>
  <si>
    <t>COVID - 19 Special Supplemental Nutrition Program for Women Infant and Children</t>
  </si>
  <si>
    <t>Provided</t>
  </si>
  <si>
    <t>Total N.C. Dept. of Public Safety</t>
  </si>
  <si>
    <t>Disaster Recovery Act of 2019</t>
  </si>
  <si>
    <t>CHA/CHIP Peer Review</t>
  </si>
  <si>
    <t>Public Health Nursing</t>
  </si>
  <si>
    <t>Tuberculosis Control</t>
  </si>
  <si>
    <t>STD Drugs</t>
  </si>
  <si>
    <t>Administration</t>
  </si>
  <si>
    <t>State Foster Home Fund (SFHF) Maximization</t>
  </si>
  <si>
    <t>Foster Care at Risk Maximization</t>
  </si>
  <si>
    <t>Extended Foster Care Maximization Non IV-E programs</t>
  </si>
  <si>
    <t>Direct Benefit Payments</t>
  </si>
  <si>
    <t>Total N.C. Dept. of Cultural and Natural Resources</t>
  </si>
  <si>
    <t>Total Division of Aging and Adult Services</t>
  </si>
  <si>
    <t>36220.10.8.1</t>
  </si>
  <si>
    <t>36236.11.7.</t>
  </si>
  <si>
    <t>36228.22.8.1</t>
  </si>
  <si>
    <t>Total N.C. Dept. of Transportation</t>
  </si>
  <si>
    <t>36234.1.19.2</t>
  </si>
  <si>
    <t>H-LRX-F-2015-00001875-6900-536704</t>
  </si>
  <si>
    <t>U. S. Department of Treasurer</t>
  </si>
  <si>
    <t>Grantor's No.</t>
  </si>
  <si>
    <t xml:space="preserve">U.S. Dept. of Agriculture </t>
  </si>
  <si>
    <r>
      <t>COVID 19 - Community Development Block Grant, State's Program</t>
    </r>
    <r>
      <rPr>
        <vertAlign val="superscript"/>
        <sz val="10"/>
        <rFont val="Arial"/>
        <family val="2"/>
      </rPr>
      <t xml:space="preserve"> 4</t>
    </r>
  </si>
  <si>
    <r>
      <t>U.S. Dept. of Treasury</t>
    </r>
    <r>
      <rPr>
        <u/>
        <vertAlign val="superscript"/>
        <sz val="10"/>
        <rFont val="Arial"/>
        <family val="2"/>
      </rPr>
      <t xml:space="preserve"> 5</t>
    </r>
  </si>
  <si>
    <r>
      <t xml:space="preserve">Disaster Grants - Public Assistance (Presidentially Declared Disasters) </t>
    </r>
    <r>
      <rPr>
        <vertAlign val="superscript"/>
        <sz val="10"/>
        <rFont val="Arial"/>
        <family val="2"/>
      </rPr>
      <t xml:space="preserve">6 </t>
    </r>
  </si>
  <si>
    <r>
      <t xml:space="preserve">Capitalization Grants for Clean Water State Revolving Funds </t>
    </r>
    <r>
      <rPr>
        <vertAlign val="superscript"/>
        <sz val="10"/>
        <rFont val="Arial"/>
        <family val="2"/>
      </rPr>
      <t>7</t>
    </r>
  </si>
  <si>
    <t>for Rural Communities (Note 4)</t>
  </si>
  <si>
    <t>Violance Against Women Formula Grants</t>
  </si>
  <si>
    <t xml:space="preserve">The name of the cluster of program and individual program(s) within the cluster to be shown on the face of the schedule.  The federal agency name and pass-through entity must also be provided (2 CFR 200.510(b)(1)).  There must be a total for the cluster (2 CFR 200.510(b)(3)).  </t>
  </si>
  <si>
    <t xml:space="preserve">When a nonfederal entity has incurred expenditures under only one program within a cluster of programs, the name of the cluster of programs is required to be provided on the SEFSA, along with the program name (refer to the document 2 CFR FAQ OMB 5/3/2021).  </t>
  </si>
  <si>
    <r>
      <t>Food Distribution Cluster</t>
    </r>
    <r>
      <rPr>
        <sz val="10"/>
        <rFont val="Arial"/>
        <family val="2"/>
      </rPr>
      <t xml:space="preserve">: </t>
    </r>
    <r>
      <rPr>
        <vertAlign val="superscript"/>
        <sz val="10"/>
        <rFont val="Arial"/>
        <family val="2"/>
      </rPr>
      <t>4</t>
    </r>
  </si>
  <si>
    <r>
      <t xml:space="preserve">   Program - Food Commodities - noncash</t>
    </r>
    <r>
      <rPr>
        <vertAlign val="superscript"/>
        <sz val="10"/>
        <rFont val="Arial"/>
        <family val="2"/>
      </rPr>
      <t xml:space="preserve"> 8</t>
    </r>
  </si>
  <si>
    <r>
      <t>Total Food Distribution Cluster</t>
    </r>
    <r>
      <rPr>
        <vertAlign val="superscript"/>
        <sz val="10"/>
        <rFont val="Arial"/>
        <family val="2"/>
      </rPr>
      <t xml:space="preserve"> 9</t>
    </r>
  </si>
  <si>
    <t xml:space="preserve">Note 6:  Benefit Payments Issued by the State  </t>
  </si>
  <si>
    <t>Programs with COVID-19 funding must be separately idendified on the SEFSA’s and audit report findings  (OMB memo M 20-26).”  Refer to the City of Dogwood's illustrative SEFSA for an example of reported COVID-19 funding for programs with same ALN (CFDA No.). 
Example from M 20-26:
•	COVID-19 - Temporary Assistance for Needy Families – 93.558 - $1,000,000
•	Temporary Assistance for Needy Families – 93.558 - $3,000,000
•	Total - Temporary Assistance for Needy Families – 93.558 - $4,000,000</t>
  </si>
  <si>
    <r>
      <t>Aging Cluster</t>
    </r>
    <r>
      <rPr>
        <sz val="10"/>
        <rFont val="Arial"/>
        <family val="2"/>
      </rPr>
      <t>:</t>
    </r>
    <r>
      <rPr>
        <sz val="10"/>
        <color rgb="FF0000FF"/>
        <rFont val="Arial"/>
        <family val="2"/>
      </rPr>
      <t xml:space="preserve"> </t>
    </r>
    <r>
      <rPr>
        <vertAlign val="superscript"/>
        <sz val="10"/>
        <color rgb="FF0000FF"/>
        <rFont val="Arial"/>
        <family val="2"/>
      </rPr>
      <t xml:space="preserve"> 4</t>
    </r>
  </si>
  <si>
    <r>
      <t>Total Aging Cluster</t>
    </r>
    <r>
      <rPr>
        <sz val="10"/>
        <color rgb="FF0000FF"/>
        <rFont val="Arial"/>
        <family val="2"/>
      </rPr>
      <t xml:space="preserve"> </t>
    </r>
    <r>
      <rPr>
        <vertAlign val="superscript"/>
        <sz val="10"/>
        <color rgb="FF0000FF"/>
        <rFont val="Arial"/>
        <family val="2"/>
      </rPr>
      <t>9</t>
    </r>
  </si>
  <si>
    <t>Subsidized Child Care</t>
  </si>
  <si>
    <r>
      <t>Child Care Development Fund Cluster</t>
    </r>
    <r>
      <rPr>
        <sz val="10"/>
        <rFont val="Arial"/>
        <family val="2"/>
      </rPr>
      <t xml:space="preserve">: </t>
    </r>
    <r>
      <rPr>
        <vertAlign val="superscript"/>
        <sz val="10"/>
        <rFont val="Arial"/>
        <family val="2"/>
      </rPr>
      <t xml:space="preserve"> 3 4</t>
    </r>
  </si>
  <si>
    <r>
      <t>Medical Assistance Program (Note 6)</t>
    </r>
    <r>
      <rPr>
        <vertAlign val="superscript"/>
        <sz val="10"/>
        <rFont val="Arial"/>
        <family val="2"/>
      </rPr>
      <t xml:space="preserve"> 5</t>
    </r>
  </si>
  <si>
    <r>
      <t>Children's Health Insurance Program - N.C. Health Choice (Note 6)</t>
    </r>
    <r>
      <rPr>
        <sz val="10"/>
        <color rgb="FF0000FF"/>
        <rFont val="Arial"/>
        <family val="2"/>
      </rPr>
      <t xml:space="preserve"> </t>
    </r>
    <r>
      <rPr>
        <vertAlign val="superscript"/>
        <sz val="10"/>
        <color rgb="FF0000FF"/>
        <rFont val="Arial"/>
        <family val="2"/>
      </rPr>
      <t>3</t>
    </r>
  </si>
  <si>
    <t>SSBG - In Home Services</t>
  </si>
  <si>
    <r>
      <t>COVID-19 - Public Health Emergency Response: Cooperative Agreement for Emergency Response: Public Health Crisis Response</t>
    </r>
    <r>
      <rPr>
        <vertAlign val="superscript"/>
        <sz val="10"/>
        <color rgb="FF0000FF"/>
        <rFont val="Arial"/>
        <family val="2"/>
      </rPr>
      <t xml:space="preserve"> 6</t>
    </r>
  </si>
  <si>
    <t>Coronavirus State and Local Fiscal Recovery Funds</t>
  </si>
  <si>
    <t>Emergency Rental Assistance Program</t>
  </si>
  <si>
    <t>Total US Dept. of Treasury</t>
  </si>
  <si>
    <t>Total U.S. Dept. of Transportation</t>
  </si>
  <si>
    <r>
      <t>Federal Transit Capital Investment Grants</t>
    </r>
    <r>
      <rPr>
        <vertAlign val="superscript"/>
        <sz val="10"/>
        <rFont val="Arial"/>
        <family val="2"/>
      </rPr>
      <t xml:space="preserve"> 5</t>
    </r>
  </si>
  <si>
    <r>
      <t>TANF - Work First</t>
    </r>
    <r>
      <rPr>
        <vertAlign val="superscript"/>
        <sz val="10"/>
        <rFont val="Arial"/>
        <family val="2"/>
      </rPr>
      <t xml:space="preserve"> 3</t>
    </r>
  </si>
  <si>
    <t>When a federal or State program is listed separate and have the same Assistance Listing number, there must be a total.</t>
  </si>
  <si>
    <r>
      <t>Total Low-Income Home Energy Assistance</t>
    </r>
    <r>
      <rPr>
        <vertAlign val="superscript"/>
        <sz val="10"/>
        <color rgb="FF0000FF"/>
        <rFont val="Arial"/>
        <family val="2"/>
      </rPr>
      <t xml:space="preserve"> 7</t>
    </r>
  </si>
  <si>
    <r>
      <t>Child Care Development Mandatory and Matching Funds-Administration</t>
    </r>
    <r>
      <rPr>
        <vertAlign val="superscript"/>
        <sz val="10"/>
        <rFont val="Arial"/>
        <family val="2"/>
      </rPr>
      <t xml:space="preserve"> </t>
    </r>
    <r>
      <rPr>
        <vertAlign val="superscript"/>
        <sz val="10"/>
        <color rgb="FF0000FF"/>
        <rFont val="Arial"/>
        <family val="2"/>
      </rPr>
      <t>7</t>
    </r>
    <r>
      <rPr>
        <sz val="10"/>
        <rFont val="Arial"/>
        <family val="2"/>
      </rPr>
      <t xml:space="preserve">  (Note 6)</t>
    </r>
  </si>
  <si>
    <r>
      <t>Total Stephanie Tubbs Jones Child Welfare Services Program:</t>
    </r>
    <r>
      <rPr>
        <sz val="10"/>
        <color rgb="FF0000FF"/>
        <rFont val="Arial"/>
        <family val="2"/>
      </rPr>
      <t xml:space="preserve"> </t>
    </r>
    <r>
      <rPr>
        <vertAlign val="superscript"/>
        <sz val="10"/>
        <color rgb="FF0000FF"/>
        <rFont val="Arial"/>
        <family val="2"/>
      </rPr>
      <t>7</t>
    </r>
  </si>
  <si>
    <r>
      <t>Total Social Service Block Grant</t>
    </r>
    <r>
      <rPr>
        <vertAlign val="superscript"/>
        <sz val="10"/>
        <rFont val="Arial"/>
        <family val="2"/>
      </rPr>
      <t xml:space="preserve"> </t>
    </r>
    <r>
      <rPr>
        <sz val="10"/>
        <rFont val="Arial"/>
        <family val="2"/>
      </rPr>
      <t>(SSBG)</t>
    </r>
    <r>
      <rPr>
        <vertAlign val="superscript"/>
        <sz val="10"/>
        <color rgb="FF0000FF"/>
        <rFont val="Arial"/>
        <family val="2"/>
      </rPr>
      <t xml:space="preserve"> 7</t>
    </r>
  </si>
  <si>
    <r>
      <t>Total Maternal and Child Health Services Block Grant</t>
    </r>
    <r>
      <rPr>
        <vertAlign val="superscript"/>
        <sz val="10"/>
        <color rgb="FF0000FF"/>
        <rFont val="Arial"/>
        <family val="2"/>
      </rPr>
      <t xml:space="preserve"> 7</t>
    </r>
  </si>
  <si>
    <r>
      <t xml:space="preserve">Note 3:  Indirect Cost Rate </t>
    </r>
    <r>
      <rPr>
        <b/>
        <vertAlign val="superscript"/>
        <sz val="10"/>
        <rFont val="Arial"/>
        <family val="2"/>
      </rPr>
      <t>15</t>
    </r>
  </si>
  <si>
    <t>COVID- 19 Education Stablization Fund</t>
  </si>
  <si>
    <t xml:space="preserve">Assistance Listing title and No. has replaced CFDA, effective Nov. 12, 2020 (Guidance for Grants and Agreements, Federal Register 8/13/2020).  Assistance Listing titles and numbers (ALN) can be found at www.SAM.gov.  Both terms are presented for explanatory purposes. </t>
  </si>
  <si>
    <r>
      <t xml:space="preserve">Grantor's Nos. </t>
    </r>
    <r>
      <rPr>
        <u/>
        <vertAlign val="superscript"/>
        <sz val="9"/>
        <rFont val="Arial"/>
        <family val="2"/>
      </rPr>
      <t xml:space="preserve">2 </t>
    </r>
  </si>
  <si>
    <t>35-E-5.4</t>
  </si>
  <si>
    <t>35-E-5.12</t>
  </si>
  <si>
    <r>
      <t xml:space="preserve">Child Nutrition Cluster: </t>
    </r>
    <r>
      <rPr>
        <u/>
        <vertAlign val="superscript"/>
        <sz val="10"/>
        <rFont val="Arial"/>
        <family val="2"/>
      </rPr>
      <t xml:space="preserve">4 </t>
    </r>
  </si>
  <si>
    <t xml:space="preserve">School Nutrition Program </t>
  </si>
  <si>
    <r>
      <t xml:space="preserve">National School Lunch Program </t>
    </r>
    <r>
      <rPr>
        <vertAlign val="superscript"/>
        <sz val="10"/>
        <rFont val="Arial"/>
        <family val="2"/>
      </rPr>
      <t>5</t>
    </r>
  </si>
  <si>
    <r>
      <t>Total  Child Nutrition Cluster:</t>
    </r>
    <r>
      <rPr>
        <vertAlign val="superscript"/>
        <sz val="10"/>
        <rFont val="Arial"/>
        <family val="2"/>
      </rPr>
      <t xml:space="preserve">6 </t>
    </r>
  </si>
  <si>
    <r>
      <t xml:space="preserve">Total Special Education Cluster: </t>
    </r>
    <r>
      <rPr>
        <vertAlign val="superscript"/>
        <sz val="10"/>
        <rFont val="Arial"/>
        <family val="2"/>
      </rPr>
      <t>6</t>
    </r>
  </si>
  <si>
    <r>
      <t xml:space="preserve">Public School Building Capital Fund </t>
    </r>
    <r>
      <rPr>
        <vertAlign val="superscript"/>
        <sz val="10"/>
        <rFont val="Arial"/>
        <family val="2"/>
      </rPr>
      <t>9</t>
    </r>
  </si>
  <si>
    <r>
      <t xml:space="preserve">Note 1:  Basis of Presentation </t>
    </r>
    <r>
      <rPr>
        <b/>
        <vertAlign val="superscript"/>
        <sz val="10"/>
        <rFont val="Arial"/>
        <family val="2"/>
      </rPr>
      <t>10</t>
    </r>
  </si>
  <si>
    <r>
      <t xml:space="preserve">Note 2:  Summary of Significant Accounting Policies </t>
    </r>
    <r>
      <rPr>
        <b/>
        <vertAlign val="superscript"/>
        <sz val="10"/>
        <rFont val="Arial"/>
        <family val="2"/>
      </rPr>
      <t>10</t>
    </r>
  </si>
  <si>
    <r>
      <t xml:space="preserve">Note 3:  Indirect Cost Rate </t>
    </r>
    <r>
      <rPr>
        <b/>
        <vertAlign val="superscript"/>
        <sz val="10"/>
        <rFont val="Arial"/>
        <family val="2"/>
      </rPr>
      <t>11</t>
    </r>
  </si>
  <si>
    <r>
      <t>Total Title I Grants to Local Educational Agencies (Title I)</t>
    </r>
    <r>
      <rPr>
        <vertAlign val="superscript"/>
        <sz val="10"/>
        <rFont val="Arial"/>
        <family val="2"/>
      </rPr>
      <t xml:space="preserve"> 8</t>
    </r>
  </si>
  <si>
    <r>
      <t>Total Career and Technical Education -- Basic Grants to States</t>
    </r>
    <r>
      <rPr>
        <vertAlign val="superscript"/>
        <sz val="10"/>
        <rFont val="Arial"/>
        <family val="2"/>
      </rPr>
      <t xml:space="preserve"> 8</t>
    </r>
  </si>
  <si>
    <t>Nonfederal entities must record expenditures on the SEFSA for 97.036 when (1) FEMA has approved the nonfederal entity’s PW, and (2) the nonfederal entity has incurred the eligible expenditures. Federal awards expended in years subsequent to the fiscal year in which the PW is approved are to be recorded on the nonfederal entity’s SEFA in those subsequent years.</t>
  </si>
  <si>
    <t>OMB stated in their M 20-26 Memorandum to the Heads of Executive Departments and Agencies, dated June 18, 2020, that “in order to provide adequate oversight of COVID-19  Emergency Acts funding and programs, recipients and subrecipients must separately identify the COVID-19  Emergency Acts expenditures on the SEFSA’s and audit report findings.”  Guidance in the 2021 Compliance Supplement in Appendix VII, "Other Audit Advisories," recommend that existing programs with COVID-19 funding be presented on a separate line by CFDA number with “COVID-19” as a prefix to the program name.  Refer to the City of Dogwood's illustrative SEFSA for an example on the Schedule. 
Example:
•	COVID-19 - Temporary Assistance for Needy Families – 93.558 - $1,000,000
•	Temporary Assistance for Needy Families – 93.558 - $3,000,000
•	Total - Temporary Assistance for Needy Families – 93.558 - $4,000,000</t>
  </si>
  <si>
    <t>Total amount provided to subrecipients from each federal or State program should be presented on the face of schedule in accordance with the Uniform Guidance.  If there are no funds passed to subrecipients, this column is not necessary.</t>
  </si>
  <si>
    <r>
      <t>Community Facilities Loans and Grants</t>
    </r>
    <r>
      <rPr>
        <vertAlign val="superscript"/>
        <sz val="10"/>
        <rFont val="Arial"/>
        <family val="2"/>
      </rPr>
      <t xml:space="preserve"> 3</t>
    </r>
  </si>
  <si>
    <r>
      <t xml:space="preserve">Coronavirus Emergency Supplemental Funding </t>
    </r>
    <r>
      <rPr>
        <vertAlign val="superscript"/>
        <sz val="10"/>
        <rFont val="Arial"/>
        <family val="2"/>
      </rPr>
      <t>6</t>
    </r>
  </si>
  <si>
    <t xml:space="preserve">The name of the cluster of program and individual program(s) within the cluster are to be shown on the face of the schedule.  The federal agency name and pass-through entity must also be provided (2 CFR 200.510(b)(1)).  There must be a total for the cluster (2 CFR 200.510(b)(3)).  </t>
  </si>
  <si>
    <t>All financial assistance listed in 2 CFR 200.502(a), including noncash assistance, must go onto the schedule.</t>
  </si>
  <si>
    <t>Pass-through/</t>
  </si>
  <si>
    <r>
      <t xml:space="preserve">AL#/ </t>
    </r>
    <r>
      <rPr>
        <vertAlign val="superscript"/>
        <sz val="10"/>
        <rFont val="Arial"/>
        <family val="2"/>
      </rPr>
      <t>1</t>
    </r>
  </si>
  <si>
    <t>Assistance</t>
  </si>
  <si>
    <t>Listing No.</t>
  </si>
  <si>
    <r>
      <t>Community Facilities Loans and Grants</t>
    </r>
    <r>
      <rPr>
        <vertAlign val="superscript"/>
        <sz val="10"/>
        <rFont val="Arial"/>
        <family val="2"/>
      </rPr>
      <t xml:space="preserve"> 3</t>
    </r>
    <r>
      <rPr>
        <sz val="10"/>
        <rFont val="Arial"/>
        <family val="2"/>
      </rPr>
      <t xml:space="preserve"> (note 4)</t>
    </r>
  </si>
  <si>
    <t>Other Financial Assistance:</t>
  </si>
  <si>
    <t>NC Dept. of Justice</t>
  </si>
  <si>
    <r>
      <t xml:space="preserve">Note 4:  Loans Outstanding </t>
    </r>
    <r>
      <rPr>
        <b/>
        <vertAlign val="superscript"/>
        <sz val="10"/>
        <rFont val="Arial"/>
        <family val="2"/>
      </rPr>
      <t>10</t>
    </r>
  </si>
  <si>
    <t>Opioid Settement Fund (Note 5)</t>
  </si>
  <si>
    <t>Note 5:  Opioid Settlement Fund</t>
  </si>
  <si>
    <t>Passed-through the Public Safety:</t>
  </si>
  <si>
    <t>Office of Recovery and Resiliency</t>
  </si>
  <si>
    <r>
      <t xml:space="preserve">Total Temporary Assistance for Needy Families (TANF) </t>
    </r>
    <r>
      <rPr>
        <vertAlign val="superscript"/>
        <sz val="10"/>
        <rFont val="Arial"/>
        <family val="2"/>
      </rPr>
      <t>7</t>
    </r>
  </si>
  <si>
    <r>
      <t xml:space="preserve">Foster Care - Title IV-E </t>
    </r>
    <r>
      <rPr>
        <vertAlign val="superscript"/>
        <sz val="10"/>
        <rFont val="Arial"/>
        <family val="2"/>
      </rPr>
      <t>3</t>
    </r>
  </si>
  <si>
    <r>
      <t>COVID-19 - Foster Care - Title IV-E  Supplemental Funding</t>
    </r>
    <r>
      <rPr>
        <vertAlign val="superscript"/>
        <sz val="10"/>
        <rFont val="Arial"/>
        <family val="2"/>
      </rPr>
      <t xml:space="preserve"> 6</t>
    </r>
  </si>
  <si>
    <r>
      <t>Adoption Assistance</t>
    </r>
    <r>
      <rPr>
        <vertAlign val="superscript"/>
        <sz val="10"/>
        <rFont val="Arial"/>
        <family val="2"/>
      </rPr>
      <t xml:space="preserve"> 3</t>
    </r>
  </si>
  <si>
    <r>
      <t>Total Foster Care and Adoption Cluster</t>
    </r>
    <r>
      <rPr>
        <vertAlign val="superscript"/>
        <sz val="10"/>
        <rFont val="Arial"/>
        <family val="2"/>
      </rPr>
      <t xml:space="preserve"> 9</t>
    </r>
  </si>
  <si>
    <r>
      <t>Total Refugee and Entrant Assistance</t>
    </r>
    <r>
      <rPr>
        <vertAlign val="superscript"/>
        <sz val="10"/>
        <rFont val="Arial"/>
        <family val="2"/>
      </rPr>
      <t xml:space="preserve"> 7</t>
    </r>
  </si>
  <si>
    <r>
      <t>Medicaid Cluster</t>
    </r>
    <r>
      <rPr>
        <u/>
        <vertAlign val="superscript"/>
        <sz val="10"/>
        <rFont val="Arial"/>
        <family val="2"/>
      </rPr>
      <t xml:space="preserve"> 3 4 </t>
    </r>
  </si>
  <si>
    <t>Opioid Settement Fund (Note 7)</t>
  </si>
  <si>
    <t>The NC Department of Justice does not consider Opioid Settlement Funds either Federal or State Financial assistance since they are from a settlement with private major drug companies.  Since these funds are subject to the State Single Audit Implementation Act, they are reported as "Other Financial Assistance" on the SEFSA, and considered State Awards for State single audit requirements.</t>
  </si>
  <si>
    <r>
      <t xml:space="preserve">If the ALN (CFDA No.) is missing, the Uniform Guidance recommends providing another identifying number.  The AICPA's </t>
    </r>
    <r>
      <rPr>
        <i/>
        <sz val="10"/>
        <rFont val="Arial"/>
        <family val="2"/>
      </rPr>
      <t xml:space="preserve">Audit Guide - Government Auditing Standards and Single Audits </t>
    </r>
    <r>
      <rPr>
        <sz val="10"/>
        <rFont val="Arial"/>
        <family val="2"/>
      </rPr>
      <t>paragraph 7.14</t>
    </r>
    <r>
      <rPr>
        <i/>
        <sz val="10"/>
        <rFont val="Arial"/>
        <family val="2"/>
      </rPr>
      <t xml:space="preserve"> </t>
    </r>
    <r>
      <rPr>
        <sz val="10"/>
        <rFont val="Arial"/>
        <family val="2"/>
      </rPr>
      <t xml:space="preserve">states as a best practice that the preparer of the SEFSA use the reporting format prescribe by the Federal Audit Clearinghouse (FAC).  If the granting agency is known, but the three digit extension is unknown, the auditor should use the two digit Agency prefix followed by a U and a two digit number, such as 01, representing all awards for that program.  If necessary, a second program can be represented by 02.  For example, unknown HHS programs can be 93.U01, 93U02, etc.   </t>
    </r>
  </si>
  <si>
    <r>
      <t xml:space="preserve">If the Assistance Listing No. (formerlyn CFDA No.) is missing, the Uniform Guidance recommends providing another identifying number.  The AICPA's </t>
    </r>
    <r>
      <rPr>
        <i/>
        <sz val="10"/>
        <rFont val="Arial"/>
        <family val="2"/>
      </rPr>
      <t xml:space="preserve">Audit Guide - Government Auditing Standards and Single Audits </t>
    </r>
    <r>
      <rPr>
        <sz val="10"/>
        <rFont val="Arial"/>
        <family val="2"/>
      </rPr>
      <t>paragraph 7.14</t>
    </r>
    <r>
      <rPr>
        <i/>
        <sz val="10"/>
        <rFont val="Arial"/>
        <family val="2"/>
      </rPr>
      <t xml:space="preserve"> </t>
    </r>
    <r>
      <rPr>
        <sz val="10"/>
        <rFont val="Arial"/>
        <family val="2"/>
      </rPr>
      <t xml:space="preserve">states as a best practice that the preparer of the SEFSA use the reporting format prescribe by the Federal Audit Clearinghouse (FAC).  If the granting agency is known, but the three digit extension is unknown, the auditor should use the two digit Agency prefix followed by a U and a two digit number, such as 01, representing all awards for that program.  If necessary, a second program can be represented by 02.  For example, unknown HHS programs can be 93.U01, 93U02, etc.   </t>
    </r>
  </si>
  <si>
    <r>
      <t xml:space="preserve">Loans made from Capitalization Grants for Clean Water State Revolving Funds (66.458) and Drinking Water State Revolving Funds (66.468) are not direct loans at the local level and subject to OMB Uniform Guidance </t>
    </r>
    <r>
      <rPr>
        <sz val="10"/>
        <rFont val="Calibri"/>
        <family val="2"/>
      </rPr>
      <t>§</t>
    </r>
    <r>
      <rPr>
        <sz val="10"/>
        <rFont val="Arial"/>
        <family val="2"/>
      </rPr>
      <t>200.502(b).  Only the expenditures that were incurred during the period must only report on the SEFSA.   Refer to OMB Compliance Supplement 66.458, 66.468, Other Information.</t>
    </r>
  </si>
  <si>
    <t>Elementary and Secondary School Emergency Fund (ESSER)</t>
  </si>
  <si>
    <t>ESSER II (CRRSA))</t>
  </si>
  <si>
    <t>ESSER III (ARP)</t>
  </si>
  <si>
    <r>
      <t>WIOA Cluster</t>
    </r>
    <r>
      <rPr>
        <vertAlign val="superscript"/>
        <sz val="10"/>
        <rFont val="Arial"/>
        <family val="2"/>
      </rPr>
      <t xml:space="preserve"> 4</t>
    </r>
  </si>
  <si>
    <r>
      <t>Total Workforce Investment Act Cluster</t>
    </r>
    <r>
      <rPr>
        <vertAlign val="superscript"/>
        <sz val="10"/>
        <rFont val="Arial"/>
        <family val="2"/>
      </rPr>
      <t xml:space="preserve"> 9</t>
    </r>
  </si>
  <si>
    <r>
      <t>Federal Transit Cluster</t>
    </r>
    <r>
      <rPr>
        <u/>
        <vertAlign val="superscript"/>
        <sz val="10"/>
        <rFont val="Arial"/>
        <family val="2"/>
      </rPr>
      <t xml:space="preserve"> 4</t>
    </r>
  </si>
  <si>
    <r>
      <t xml:space="preserve">Drinking Water State Revolving Fund Cluster </t>
    </r>
    <r>
      <rPr>
        <u/>
        <vertAlign val="superscript"/>
        <sz val="10"/>
        <rFont val="Arial"/>
        <family val="2"/>
      </rPr>
      <t>4</t>
    </r>
  </si>
  <si>
    <t>Division of Public Health (cont.)</t>
  </si>
  <si>
    <t xml:space="preserve">Coronavirus State and Local Fiscal Recovery Fund </t>
  </si>
  <si>
    <r>
      <t xml:space="preserve">SNAP Cluster </t>
    </r>
    <r>
      <rPr>
        <vertAlign val="superscript"/>
        <sz val="10"/>
        <rFont val="Arial"/>
        <family val="2"/>
      </rPr>
      <t>3</t>
    </r>
    <r>
      <rPr>
        <sz val="10"/>
        <rFont val="Arial"/>
        <family val="2"/>
      </rPr>
      <t xml:space="preserve"> </t>
    </r>
    <r>
      <rPr>
        <vertAlign val="superscript"/>
        <sz val="10"/>
        <rFont val="Arial"/>
        <family val="2"/>
      </rPr>
      <t>4</t>
    </r>
  </si>
  <si>
    <r>
      <t xml:space="preserve">Supplemental Nutrition Assistance Program </t>
    </r>
    <r>
      <rPr>
        <vertAlign val="superscript"/>
        <sz val="10"/>
        <rFont val="Arial"/>
        <family val="2"/>
      </rPr>
      <t>5</t>
    </r>
  </si>
  <si>
    <r>
      <t>Total WIC Special Supplemental Nutrition Program for  Women, Infants, &amp; Children</t>
    </r>
    <r>
      <rPr>
        <vertAlign val="superscript"/>
        <sz val="10"/>
        <rFont val="Arial"/>
        <family val="2"/>
      </rPr>
      <t xml:space="preserve"> 7</t>
    </r>
  </si>
  <si>
    <t xml:space="preserve">Grantor/Program Title </t>
  </si>
  <si>
    <r>
      <t xml:space="preserve">Declared Disasters) </t>
    </r>
    <r>
      <rPr>
        <vertAlign val="superscript"/>
        <sz val="10"/>
        <color rgb="FF0000FF"/>
        <rFont val="Arial"/>
        <family val="2"/>
      </rPr>
      <t>13</t>
    </r>
  </si>
  <si>
    <r>
      <t>Foster Care and Adoption Cluster (Note  5 and 6)</t>
    </r>
    <r>
      <rPr>
        <vertAlign val="superscript"/>
        <sz val="10"/>
        <rFont val="Arial"/>
        <family val="2"/>
      </rPr>
      <t xml:space="preserve"> 4</t>
    </r>
    <r>
      <rPr>
        <sz val="10"/>
        <rFont val="Arial"/>
        <family val="2"/>
      </rPr>
      <t xml:space="preserve"> </t>
    </r>
    <r>
      <rPr>
        <vertAlign val="superscript"/>
        <sz val="10"/>
        <rFont val="Arial"/>
        <family val="2"/>
      </rPr>
      <t>12</t>
    </r>
  </si>
  <si>
    <r>
      <t>Note 1:  Basis of Presentation</t>
    </r>
    <r>
      <rPr>
        <b/>
        <vertAlign val="superscript"/>
        <sz val="10"/>
        <rFont val="Arial"/>
        <family val="2"/>
      </rPr>
      <t xml:space="preserve"> 15</t>
    </r>
  </si>
  <si>
    <r>
      <t xml:space="preserve">Note 2:  Summary of Significant Accounting Policies </t>
    </r>
    <r>
      <rPr>
        <b/>
        <vertAlign val="superscript"/>
        <sz val="10"/>
        <rFont val="Arial"/>
        <family val="2"/>
      </rPr>
      <t>15</t>
    </r>
  </si>
  <si>
    <r>
      <t xml:space="preserve">Note 4:  Loans Outstanding </t>
    </r>
    <r>
      <rPr>
        <b/>
        <vertAlign val="superscript"/>
        <sz val="10"/>
        <rFont val="Arial"/>
        <family val="2"/>
      </rPr>
      <t>17</t>
    </r>
  </si>
  <si>
    <r>
      <t xml:space="preserve">Note 5: Cluster of Programs </t>
    </r>
    <r>
      <rPr>
        <b/>
        <vertAlign val="superscript"/>
        <sz val="10"/>
        <rFont val="Arial"/>
        <family val="2"/>
      </rPr>
      <t>18</t>
    </r>
  </si>
  <si>
    <t>PRC  140</t>
  </si>
  <si>
    <t xml:space="preserve">US Treasury is providing municipalities and Counties COVID-19 relief from Coronavirus State and Local Fiscal Recovery Funds (CSLFRF), 21.027, established by the American Rescue Plan Act of 2021 (ARPA).  Counties and metropolitan municipalites received funds directly from US Treasury.  Municipalities that are considered nonentitlement units (NEU) received their US Treasury funding from the Office of State Management and Budget (OSBM, NC Pandemic Recovery Office (NCPRO).  According to the 2022 OMB Compliance Supplement for CSLFRF, Other Information, all NEUs should be reported as a direct receipient on the SEFSA.  Also, CSLFRF designated as revenue loss should report the aggregated expenditures for all four eligible use categories on the SEFSA and not the result of the revenue loss calculation or standard allowance.  </t>
  </si>
  <si>
    <t>84.425D</t>
  </si>
  <si>
    <t>171-178</t>
  </si>
  <si>
    <r>
      <t>Capitalization Grants For Drinking Water State Revolving Funds</t>
    </r>
    <r>
      <rPr>
        <vertAlign val="superscript"/>
        <sz val="10"/>
        <rFont val="Arial"/>
        <family val="2"/>
      </rPr>
      <t xml:space="preserve">  10 </t>
    </r>
  </si>
  <si>
    <t xml:space="preserve">US Treasury is providing municipalities and Counties COVID-19 relief from Coronavirus State and Local Fiscal Recovery Funds (CSLFRF), 21.027, established by the American Rescue Plan Act of 2021 (ARPA).  Counties and metropolitan municipalites received funds directly from US Treasury.  Nonentitlement municipalities (NEU) should have requested their COVID-19 funding from the Office of Management and Budget.  Funding to NEUs was issued after June 30, 2021.  The City of Dogwood is considered a nonentitlement municipality; however according to the OMB Compliance Supplement for CSLFRF, Other Information, all NEUs should be reported as a direct receipient on the SEFSA.  Also, CSLFRF designated as revenue loss should report the aggregated expenditures for all four eligible use categories on the SEFSA and not the result of the revenue loss calculation or standard allowance.  </t>
  </si>
  <si>
    <t>NC Revolving Loan and Grant Program</t>
  </si>
  <si>
    <t>E-SRP-W-2017</t>
  </si>
  <si>
    <r>
      <t xml:space="preserve">Coronavirus State Local Fiscal Recovery Funds </t>
    </r>
    <r>
      <rPr>
        <vertAlign val="superscript"/>
        <sz val="10"/>
        <rFont val="Arial"/>
        <family val="2"/>
      </rPr>
      <t>11</t>
    </r>
  </si>
  <si>
    <r>
      <t xml:space="preserve">Assistance </t>
    </r>
    <r>
      <rPr>
        <vertAlign val="superscript"/>
        <sz val="10"/>
        <rFont val="Arial"/>
        <family val="2"/>
      </rPr>
      <t>1.</t>
    </r>
  </si>
  <si>
    <t>Loans from Capitalization Grants for Clean Water and Drinking Water State Revolving Funds (66.458) and Drinking Water State Revolving Funds (66.468) are subawards, and not loans, at the local level.  In determining the amount of federal funds expended to be reported on the SEFSA, subrecipients receiving CWSRF loans should include project expenditures incurred under these loans during the audit period as provided in 2 CFR section 200.502(a). These are subawards— not direct federal loans—and, therefore, neither 2 CFR sections 200.502(b) nor (d) apply when calculating the amount of federal funds expended.  Refer to the OMB Compliance Supplement, Part 4, for these programs, undere "Other Information."</t>
  </si>
  <si>
    <r>
      <t>Federal</t>
    </r>
    <r>
      <rPr>
        <vertAlign val="superscript"/>
        <sz val="10"/>
        <rFont val="Arial"/>
        <family val="2"/>
      </rPr>
      <t xml:space="preserve"> 1 </t>
    </r>
  </si>
  <si>
    <r>
      <t xml:space="preserve">Federal </t>
    </r>
    <r>
      <rPr>
        <vertAlign val="superscript"/>
        <sz val="10"/>
        <rFont val="Arial"/>
        <family val="2"/>
      </rPr>
      <t>1</t>
    </r>
    <r>
      <rPr>
        <sz val="10"/>
        <rFont val="Arial"/>
        <family val="2"/>
      </rPr>
      <t xml:space="preserve"> </t>
    </r>
  </si>
  <si>
    <r>
      <t>Federal</t>
    </r>
    <r>
      <rPr>
        <vertAlign val="superscript"/>
        <sz val="10"/>
        <rFont val="Arial"/>
        <family val="2"/>
      </rPr>
      <t xml:space="preserve"> 1</t>
    </r>
    <r>
      <rPr>
        <sz val="10"/>
        <rFont val="Arial"/>
        <family val="2"/>
      </rPr>
      <t xml:space="preserve"> </t>
    </r>
  </si>
  <si>
    <r>
      <t>Total Education Stablization Fund</t>
    </r>
    <r>
      <rPr>
        <vertAlign val="superscript"/>
        <sz val="10"/>
        <rFont val="Arial"/>
        <family val="2"/>
      </rPr>
      <t xml:space="preserve"> 6</t>
    </r>
    <r>
      <rPr>
        <sz val="10"/>
        <rFont val="Arial"/>
        <family val="2"/>
      </rPr>
      <t xml:space="preserve"> </t>
    </r>
    <r>
      <rPr>
        <vertAlign val="superscript"/>
        <sz val="10"/>
        <rFont val="Arial"/>
        <family val="2"/>
      </rPr>
      <t>8</t>
    </r>
  </si>
  <si>
    <t>84.425U</t>
  </si>
  <si>
    <t>84.425W</t>
  </si>
  <si>
    <t>183-184</t>
  </si>
  <si>
    <t>181-182,188-100</t>
  </si>
  <si>
    <t>2023-273</t>
  </si>
  <si>
    <t>2022-488</t>
  </si>
  <si>
    <r>
      <t xml:space="preserve">Expenditures from interim financing on a USDA loan, that will be repaid by </t>
    </r>
    <r>
      <rPr>
        <sz val="10"/>
        <color rgb="FF0000FF"/>
        <rFont val="Arial"/>
        <family val="2"/>
      </rPr>
      <t>Water and Waste Disposal Systems for Rural Communities (10.760)</t>
    </r>
    <r>
      <rPr>
        <sz val="10"/>
        <rFont val="Arial"/>
        <family val="2"/>
      </rPr>
      <t xml:space="preserve"> and Community Facilities Loans (10.766) should be considered federal awards expended in determining Type A programs and reporting in the SEFSA.  Beginning with fiscal years ending on June 30, 2022, for years after the Project has been completed, USDA consideres principle and interest payments on loans for Community Facilities Loans (10.766) be continuing compliance requirements.  Therefore, the full outstanding balance on the loan should be considered federal awards expended, included in determining Type A programs, and reported as loans on the SEFSA in accordance with 2 CFR Part 200 Subpart F </t>
    </r>
    <r>
      <rPr>
        <sz val="10"/>
        <color rgb="FF0000FF"/>
        <rFont val="Arial"/>
        <family val="2"/>
      </rPr>
      <t xml:space="preserve">(refer to the 10.766 OMB Compliance Supplement). </t>
    </r>
  </si>
  <si>
    <t>Assistance Listing title and No. has replaced CFDA, effective Nov. 12, 2020 (Guidance for Grants and Agreements, Federal Register 8/13/2020).  Assistance Listing titles and numbers (ALN) can be found at www.SAM.gov.</t>
  </si>
  <si>
    <r>
      <t xml:space="preserve">Nonfederal entities must record expenditures on the SEFSA for 97.036 when (1) FEMA has approved the nonfederal entity’s expenditures and (2) the nonfederal entity has incurred the eligible expenditures.  </t>
    </r>
    <r>
      <rPr>
        <sz val="10"/>
        <color rgb="FF0000FF"/>
        <rFont val="Arial"/>
        <family val="2"/>
      </rPr>
      <t>Federal awards approved in a year subsequent to when they were expended, are to be recorded on the nonfederal entity’s SEFSA in the year approved with a footnote that discloses the amount included on the SEFA that was incurred in a prior year.  Refer to OMB Compliance Supplement 97.036, Other Information.</t>
    </r>
  </si>
  <si>
    <t xml:space="preserve">Assistance Listing title and No. has replaced CFDA, effective Nov. 12, 2020 (Guidance for Grants and Agreements, Federal Register 8/13/2020).  Assistance Listing titles and numbers (ALN) can be found at www.SAM.gov.  </t>
  </si>
  <si>
    <r>
      <t>WIC Special Supplemental Nutrition Program for  Women, Infants, &amp; Children (Note 6)</t>
    </r>
    <r>
      <rPr>
        <vertAlign val="superscript"/>
        <sz val="10"/>
        <rFont val="Arial"/>
        <family val="2"/>
      </rPr>
      <t xml:space="preserve"> 3 6</t>
    </r>
  </si>
  <si>
    <r>
      <t xml:space="preserve">COVID - 19 WIC Special Supplemental Nutrition Program for  Women, Infants, &amp; Children (Note 6) </t>
    </r>
    <r>
      <rPr>
        <vertAlign val="superscript"/>
        <sz val="10"/>
        <rFont val="Arial"/>
        <family val="2"/>
      </rPr>
      <t xml:space="preserve">6 </t>
    </r>
  </si>
  <si>
    <r>
      <t xml:space="preserve">  For the Year Ended June 30, </t>
    </r>
    <r>
      <rPr>
        <b/>
        <sz val="10"/>
        <color rgb="FF0000FF"/>
        <rFont val="Arial"/>
        <family val="2"/>
      </rPr>
      <t>2025</t>
    </r>
  </si>
  <si>
    <r>
      <t xml:space="preserve">The City of Dogwood had the following loan balances outstanding at June 30, </t>
    </r>
    <r>
      <rPr>
        <sz val="10"/>
        <color rgb="FF0000FF"/>
        <rFont val="Arial"/>
        <family val="2"/>
      </rPr>
      <t>2025</t>
    </r>
    <r>
      <rPr>
        <sz val="10"/>
        <rFont val="Arial"/>
        <family val="2"/>
      </rPr>
      <t xml:space="preserve"> for loans that the grantor/pass-through grantor has still imposed continuing compliance requirements .  Loans outstanding at the beginning of the year and loans made during the year are included in the SEFSA.  The balance of loans outstanding at June 30, </t>
    </r>
    <r>
      <rPr>
        <sz val="10"/>
        <color rgb="FF0000FF"/>
        <rFont val="Arial"/>
        <family val="2"/>
      </rPr>
      <t>2025</t>
    </r>
    <r>
      <rPr>
        <sz val="10"/>
        <rFont val="Arial"/>
        <family val="2"/>
      </rPr>
      <t xml:space="preserve"> consist of: </t>
    </r>
  </si>
  <si>
    <r>
      <t>The accompanying schedule of expenditures of federal and State awards (SEFSA) includes the federal and State grant activity of the City of Dogwood under the programs of the federal government and the State of North Carolina for the year ended June 30,</t>
    </r>
    <r>
      <rPr>
        <sz val="10"/>
        <color rgb="FF0000FF"/>
        <rFont val="Arial"/>
        <family val="2"/>
      </rPr>
      <t xml:space="preserve"> 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the City of Dogwood, it is not intended to and does not present the financial position, changes in net position, or cash flows of the City of Dogwood.</t>
    </r>
  </si>
  <si>
    <r>
      <t xml:space="preserve">The accompanying schedule of expenditures of federal and State awards (SEFSA) includes the federal and State grant activity of the Carolina County under the programs of the federal government and the State of North Carolina for the year ended June 30, </t>
    </r>
    <r>
      <rPr>
        <sz val="10"/>
        <color rgb="FF0000FF"/>
        <rFont val="Arial"/>
        <family val="2"/>
      </rPr>
      <t>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Carolina County, it is not intended to and does not present the financial position, changes in net position or cash flows of Carolina County.</t>
    </r>
  </si>
  <si>
    <r>
      <t xml:space="preserve">Carolina County had the following loan balances outstanding at June 30, </t>
    </r>
    <r>
      <rPr>
        <sz val="10"/>
        <color rgb="FF0000FF"/>
        <rFont val="Arial"/>
        <family val="2"/>
      </rPr>
      <t>2025</t>
    </r>
    <r>
      <rPr>
        <sz val="10"/>
        <rFont val="Arial"/>
        <family val="2"/>
      </rPr>
      <t xml:space="preserve"> for loans that the grantor/pass-through grantor has still imposed continuing compliance requirements .  Loans outstanding at the beginning of the year and loans made during the year are included in the SEFSA.  The balance of loans outstanding at June 30, </t>
    </r>
    <r>
      <rPr>
        <sz val="10"/>
        <color rgb="FF0000FF"/>
        <rFont val="Arial"/>
        <family val="2"/>
      </rPr>
      <t>2025</t>
    </r>
    <r>
      <rPr>
        <sz val="10"/>
        <rFont val="Arial"/>
        <family val="2"/>
      </rPr>
      <t xml:space="preserve"> consist of: </t>
    </r>
  </si>
  <si>
    <t>ALN</t>
  </si>
  <si>
    <r>
      <t xml:space="preserve">For the Year Ended June 30, </t>
    </r>
    <r>
      <rPr>
        <b/>
        <sz val="10"/>
        <color rgb="FF0000FF"/>
        <rFont val="Arial"/>
        <family val="2"/>
      </rPr>
      <t>2025</t>
    </r>
  </si>
  <si>
    <r>
      <t xml:space="preserve">The accompanying schedule of expenditures of federal and State awards (SEFSA) includes the federal and State grant activity of the Carolina County Schools under the programs of the federal government and the State of North Carolina for the year ended June 30, </t>
    </r>
    <r>
      <rPr>
        <sz val="10"/>
        <color rgb="FF0000FF"/>
        <rFont val="Arial"/>
        <family val="2"/>
      </rPr>
      <t>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Carolina County Schools, it is not intended to and does not present the financial position, changes in net position, or cash flows of Carolina County Schools.</t>
    </r>
  </si>
  <si>
    <t>NC Dept. of State Treasurer</t>
  </si>
  <si>
    <t>DST-1</t>
  </si>
  <si>
    <r>
      <t>State Cashflow Loan program</t>
    </r>
    <r>
      <rPr>
        <vertAlign val="superscript"/>
        <sz val="10"/>
        <color rgb="FF0000FF"/>
        <rFont val="Arial"/>
        <family val="2"/>
      </rPr>
      <t xml:space="preserve"> 11</t>
    </r>
    <r>
      <rPr>
        <sz val="10"/>
        <color rgb="FF0000FF"/>
        <rFont val="Arial"/>
        <family val="2"/>
      </rPr>
      <t xml:space="preserve"> (note 4)</t>
    </r>
  </si>
  <si>
    <t xml:space="preserve">Statewide Cashflow Loan Program </t>
  </si>
  <si>
    <t>n/a</t>
  </si>
  <si>
    <r>
      <t>Public School Building Capital Fund - Lottery Proceeds</t>
    </r>
    <r>
      <rPr>
        <vertAlign val="superscript"/>
        <sz val="11"/>
        <rFont val="Arial"/>
        <family val="2"/>
      </rPr>
      <t xml:space="preserve"> 14</t>
    </r>
  </si>
  <si>
    <t>Hurricane Helene Essential Functions Support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</si>
</sst>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00.000"/>
    <numFmt numFmtId="169" formatCode="0."/>
  </numFmts>
  <fonts count="35" x14ac:knownFonts="1">
    <font>
      <sz val="10"/>
      <name val="Times New Roman"/>
      <family val="1"/>
    </font>
    <font>
      <sz val="10"/>
      <name val="Arial"/>
      <family val="2"/>
    </font>
    <font>
      <sz val="10"/>
      <name val="Tms Rmn"/>
    </font>
    <font>
      <sz val="10"/>
      <name val="Times New Roman"/>
      <family val="1"/>
    </font>
    <font>
      <b/>
      <sz val="10"/>
      <name val="Times New Roman"/>
      <family val="1"/>
    </font>
    <font>
      <sz val="10"/>
      <name val="Courier"/>
      <family val="3"/>
    </font>
    <font>
      <sz val="12"/>
      <name val="Times New Roman"/>
      <family val="1"/>
    </font>
    <font>
      <u/>
      <sz val="12"/>
      <name val="Times New Roman"/>
      <family val="1"/>
    </font>
    <font>
      <sz val="8"/>
      <name val="Times New Roman"/>
      <family val="1"/>
    </font>
    <font>
      <sz val="10"/>
      <color indexed="30"/>
      <name val="Times New Roman"/>
      <family val="1"/>
    </font>
    <font>
      <b/>
      <sz val="10"/>
      <name val="Arial"/>
      <family val="2"/>
    </font>
    <font>
      <sz val="9"/>
      <name val="Arial"/>
      <family val="2"/>
    </font>
    <font>
      <u/>
      <sz val="9"/>
      <name val="Arial"/>
      <family val="2"/>
    </font>
    <font>
      <u/>
      <sz val="10"/>
      <name val="Arial"/>
      <family val="2"/>
    </font>
    <font>
      <sz val="10"/>
      <color rgb="FF0000FF"/>
      <name val="Arial"/>
      <family val="2"/>
    </font>
    <font>
      <vertAlign val="superscript"/>
      <sz val="10"/>
      <name val="Arial"/>
      <family val="2"/>
    </font>
    <font>
      <b/>
      <vertAlign val="superscript"/>
      <sz val="10"/>
      <name val="Arial"/>
      <family val="2"/>
    </font>
    <font>
      <u/>
      <vertAlign val="superscript"/>
      <sz val="9"/>
      <name val="Arial"/>
      <family val="2"/>
    </font>
    <font>
      <vertAlign val="superscript"/>
      <sz val="10"/>
      <color rgb="FF0000FF"/>
      <name val="Arial"/>
      <family val="2"/>
    </font>
    <font>
      <sz val="12"/>
      <name val="Arial"/>
      <family val="2"/>
    </font>
    <font>
      <b/>
      <sz val="12"/>
      <name val="Arial"/>
      <family val="2"/>
    </font>
    <font>
      <u/>
      <sz val="12"/>
      <name val="Arial"/>
      <family val="2"/>
    </font>
    <font>
      <strike/>
      <sz val="10"/>
      <name val="Arial"/>
      <family val="2"/>
    </font>
    <font>
      <vertAlign val="superscript"/>
      <sz val="11"/>
      <name val="Arial"/>
      <family val="2"/>
    </font>
    <font>
      <i/>
      <sz val="10"/>
      <name val="Arial"/>
      <family val="2"/>
    </font>
    <font>
      <sz val="8"/>
      <name val="Arial"/>
      <family val="2"/>
    </font>
    <font>
      <b/>
      <sz val="10"/>
      <color rgb="FF0000FF"/>
      <name val="Arial"/>
      <family val="2"/>
    </font>
    <font>
      <u/>
      <sz val="8"/>
      <name val="Arial"/>
      <family val="2"/>
    </font>
    <font>
      <u/>
      <vertAlign val="superscript"/>
      <sz val="10"/>
      <name val="Arial"/>
      <family val="2"/>
    </font>
    <font>
      <u/>
      <sz val="10"/>
      <color theme="1"/>
      <name val="Arial"/>
      <family val="2"/>
    </font>
    <font>
      <sz val="10"/>
      <color theme="1"/>
      <name val="Arial"/>
      <family val="2"/>
    </font>
    <font>
      <sz val="10"/>
      <name val="Calibri"/>
      <family val="2"/>
    </font>
    <font>
      <u/>
      <sz val="10"/>
      <name val="Times New Roman"/>
      <family val="1"/>
    </font>
    <font>
      <sz val="10"/>
      <color rgb="FF0000FF"/>
      <name val="Times New Roman"/>
      <family val="1"/>
    </font>
    <font>
      <u/>
      <sz val="10"/>
      <color rgb="FF0000FF"/>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11">
    <border>
      <left/>
      <right/>
      <top/>
      <bottom/>
      <diagonal/>
    </border>
    <border>
      <left/>
      <right/>
      <top/>
      <bottom style="thin">
        <color indexed="8"/>
      </bottom>
      <diagonal/>
    </border>
    <border>
      <left/>
      <right/>
      <top/>
      <bottom style="double">
        <color indexed="8"/>
      </bottom>
      <diagonal/>
    </border>
    <border>
      <left/>
      <right/>
      <top/>
      <bottom style="thin">
        <color indexed="64"/>
      </bottom>
      <diagonal/>
    </border>
    <border>
      <left/>
      <right/>
      <top style="thin">
        <color indexed="8"/>
      </top>
      <bottom style="thin">
        <color indexed="8"/>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thin">
        <color indexed="8"/>
      </top>
      <bottom/>
      <diagonal/>
    </border>
    <border>
      <left/>
      <right/>
      <top/>
      <bottom style="thin">
        <color auto="1"/>
      </bottom>
      <diagonal/>
    </border>
    <border>
      <left/>
      <right/>
      <top style="thin">
        <color auto="1"/>
      </top>
      <bottom/>
      <diagonal/>
    </border>
  </borders>
  <cellStyleXfs count="6">
    <xf numFmtId="164" fontId="0" fillId="0" borderId="0"/>
    <xf numFmtId="43" fontId="1" fillId="0" borderId="0" applyFont="0" applyFill="0" applyBorder="0" applyAlignment="0" applyProtection="0"/>
    <xf numFmtId="164" fontId="5" fillId="0" borderId="0"/>
    <xf numFmtId="164" fontId="2" fillId="0" borderId="0"/>
    <xf numFmtId="9" fontId="1" fillId="0" borderId="0" applyFont="0" applyFill="0" applyBorder="0" applyAlignment="0" applyProtection="0"/>
    <xf numFmtId="44" fontId="3" fillId="0" borderId="0" applyFont="0" applyFill="0" applyBorder="0" applyAlignment="0" applyProtection="0"/>
  </cellStyleXfs>
  <cellXfs count="532">
    <xf numFmtId="164" fontId="0" fillId="0" borderId="0" xfId="0"/>
    <xf numFmtId="164" fontId="2" fillId="0" borderId="0" xfId="3" applyNumberFormat="1" applyProtection="1"/>
    <xf numFmtId="164" fontId="2" fillId="0" borderId="0" xfId="3"/>
    <xf numFmtId="164" fontId="4" fillId="0" borderId="0" xfId="3" applyNumberFormat="1" applyFont="1" applyProtection="1"/>
    <xf numFmtId="164" fontId="3" fillId="0" borderId="0" xfId="3" applyNumberFormat="1" applyFont="1" applyProtection="1"/>
    <xf numFmtId="164" fontId="3" fillId="0" borderId="0" xfId="0" applyFont="1"/>
    <xf numFmtId="164" fontId="2" fillId="0" borderId="0" xfId="3" applyFont="1"/>
    <xf numFmtId="164" fontId="3" fillId="0" borderId="0" xfId="2" applyNumberFormat="1" applyFont="1" applyProtection="1"/>
    <xf numFmtId="37" fontId="3" fillId="0" borderId="0" xfId="2" applyNumberFormat="1" applyFont="1" applyProtection="1"/>
    <xf numFmtId="164" fontId="3" fillId="0" borderId="0" xfId="2" applyFont="1"/>
    <xf numFmtId="37" fontId="3" fillId="0" borderId="0" xfId="2" applyNumberFormat="1" applyFont="1" applyBorder="1" applyProtection="1"/>
    <xf numFmtId="164" fontId="3" fillId="0" borderId="0" xfId="0" applyFont="1" applyBorder="1"/>
    <xf numFmtId="43" fontId="3" fillId="0" borderId="0" xfId="1" applyFont="1" applyBorder="1"/>
    <xf numFmtId="164" fontId="3" fillId="0" borderId="0" xfId="0" applyFont="1" applyAlignment="1"/>
    <xf numFmtId="43" fontId="3" fillId="0" borderId="0" xfId="1" applyFont="1"/>
    <xf numFmtId="164" fontId="6" fillId="0" borderId="0" xfId="0" applyFont="1"/>
    <xf numFmtId="164" fontId="7" fillId="0" borderId="0" xfId="0" applyFont="1" applyAlignment="1">
      <alignment horizontal="center"/>
    </xf>
    <xf numFmtId="164" fontId="9" fillId="0" borderId="0" xfId="0" applyFont="1"/>
    <xf numFmtId="164" fontId="3" fillId="0" borderId="0" xfId="0" applyFont="1" applyFill="1" applyAlignment="1">
      <alignment wrapText="1"/>
    </xf>
    <xf numFmtId="164" fontId="0" fillId="0" borderId="0" xfId="0" applyFont="1"/>
    <xf numFmtId="164" fontId="3" fillId="0" borderId="0" xfId="0" applyFont="1" applyAlignment="1">
      <alignment wrapText="1"/>
    </xf>
    <xf numFmtId="164" fontId="1" fillId="0" borderId="0" xfId="3" applyFont="1"/>
    <xf numFmtId="164" fontId="10" fillId="0" borderId="0" xfId="3" applyNumberFormat="1" applyFont="1" applyProtection="1"/>
    <xf numFmtId="164" fontId="11" fillId="0" borderId="0" xfId="3" applyNumberFormat="1" applyFont="1" applyAlignment="1" applyProtection="1">
      <alignment horizontal="center"/>
    </xf>
    <xf numFmtId="164" fontId="1" fillId="0" borderId="0" xfId="3" applyNumberFormat="1" applyFont="1" applyAlignment="1" applyProtection="1">
      <alignment horizontal="left"/>
    </xf>
    <xf numFmtId="164" fontId="1" fillId="0" borderId="0" xfId="3" applyNumberFormat="1" applyFont="1" applyProtection="1"/>
    <xf numFmtId="164" fontId="1" fillId="0" borderId="0" xfId="3" applyNumberFormat="1" applyFont="1" applyAlignment="1" applyProtection="1">
      <alignment horizontal="center"/>
    </xf>
    <xf numFmtId="164" fontId="11" fillId="0" borderId="0" xfId="3" applyNumberFormat="1" applyFont="1" applyAlignment="1" applyProtection="1">
      <alignment horizontal="left"/>
    </xf>
    <xf numFmtId="164" fontId="11" fillId="0" borderId="0" xfId="0" applyFont="1"/>
    <xf numFmtId="164" fontId="11" fillId="0" borderId="0" xfId="3" applyNumberFormat="1" applyFont="1" applyProtection="1"/>
    <xf numFmtId="164" fontId="12" fillId="0" borderId="0" xfId="3" applyNumberFormat="1" applyFont="1" applyAlignment="1" applyProtection="1">
      <alignment horizontal="left"/>
    </xf>
    <xf numFmtId="164" fontId="12" fillId="0" borderId="0" xfId="3" applyNumberFormat="1" applyFont="1" applyAlignment="1" applyProtection="1">
      <alignment horizontal="center"/>
    </xf>
    <xf numFmtId="164" fontId="1" fillId="0" borderId="0" xfId="0" applyFont="1"/>
    <xf numFmtId="164" fontId="10" fillId="0" borderId="0" xfId="3" applyNumberFormat="1" applyFont="1" applyAlignment="1" applyProtection="1">
      <alignment horizontal="left"/>
    </xf>
    <xf numFmtId="3" fontId="1" fillId="0" borderId="0" xfId="3" applyNumberFormat="1" applyFont="1" applyProtection="1"/>
    <xf numFmtId="164" fontId="13" fillId="0" borderId="0" xfId="3" applyNumberFormat="1" applyFont="1" applyAlignment="1" applyProtection="1">
      <alignment horizontal="left"/>
    </xf>
    <xf numFmtId="164" fontId="14" fillId="0" borderId="0" xfId="2" applyNumberFormat="1" applyFont="1" applyAlignment="1" applyProtection="1">
      <alignment horizontal="left"/>
    </xf>
    <xf numFmtId="164" fontId="14" fillId="0" borderId="0" xfId="2" applyNumberFormat="1" applyFont="1" applyAlignment="1" applyProtection="1">
      <alignment horizontal="center"/>
    </xf>
    <xf numFmtId="166" fontId="14" fillId="0" borderId="0" xfId="2" applyNumberFormat="1" applyFont="1" applyBorder="1" applyProtection="1"/>
    <xf numFmtId="168" fontId="1" fillId="0" borderId="0" xfId="3" applyNumberFormat="1" applyFont="1" applyAlignment="1" applyProtection="1">
      <alignment horizontal="center"/>
    </xf>
    <xf numFmtId="3" fontId="1" fillId="0" borderId="5" xfId="3" applyNumberFormat="1" applyFont="1" applyBorder="1" applyAlignment="1" applyProtection="1">
      <alignment horizontal="right"/>
    </xf>
    <xf numFmtId="3" fontId="1" fillId="0" borderId="0" xfId="3" applyNumberFormat="1" applyFont="1" applyBorder="1" applyAlignment="1" applyProtection="1">
      <alignment horizontal="right"/>
    </xf>
    <xf numFmtId="41" fontId="1" fillId="0" borderId="0" xfId="3" applyNumberFormat="1" applyFont="1" applyAlignment="1" applyProtection="1">
      <alignment horizontal="right"/>
    </xf>
    <xf numFmtId="41" fontId="1" fillId="0" borderId="0" xfId="3" applyNumberFormat="1" applyFont="1" applyProtection="1"/>
    <xf numFmtId="41" fontId="1" fillId="0" borderId="0" xfId="1" applyNumberFormat="1" applyFont="1"/>
    <xf numFmtId="41" fontId="1" fillId="0" borderId="0" xfId="3" applyNumberFormat="1" applyFont="1"/>
    <xf numFmtId="41" fontId="1" fillId="0" borderId="0" xfId="1" applyNumberFormat="1" applyFont="1" applyBorder="1"/>
    <xf numFmtId="164" fontId="1" fillId="0" borderId="0" xfId="3" applyFont="1" applyAlignment="1">
      <alignment horizontal="center"/>
    </xf>
    <xf numFmtId="164" fontId="1" fillId="0" borderId="0" xfId="3" applyFont="1" applyFill="1"/>
    <xf numFmtId="41" fontId="1" fillId="0" borderId="0" xfId="1" applyNumberFormat="1" applyFont="1" applyAlignment="1">
      <alignment horizontal="right"/>
    </xf>
    <xf numFmtId="41" fontId="1" fillId="0" borderId="5" xfId="1" applyNumberFormat="1" applyFont="1" applyBorder="1"/>
    <xf numFmtId="3" fontId="11" fillId="0" borderId="0" xfId="3" applyNumberFormat="1" applyFont="1" applyAlignment="1" applyProtection="1">
      <alignment horizontal="right"/>
    </xf>
    <xf numFmtId="166" fontId="1" fillId="0" borderId="0" xfId="1" applyNumberFormat="1" applyFont="1"/>
    <xf numFmtId="168" fontId="1" fillId="0" borderId="0" xfId="3" applyNumberFormat="1" applyFont="1" applyAlignment="1">
      <alignment horizontal="center"/>
    </xf>
    <xf numFmtId="164" fontId="1" fillId="0" borderId="0" xfId="3" applyNumberFormat="1" applyFont="1" applyFill="1" applyProtection="1"/>
    <xf numFmtId="168" fontId="1" fillId="0" borderId="0" xfId="3" applyNumberFormat="1" applyFont="1" applyFill="1" applyAlignment="1" applyProtection="1">
      <alignment horizontal="center"/>
    </xf>
    <xf numFmtId="164" fontId="1" fillId="0" borderId="0" xfId="3" applyNumberFormat="1" applyFont="1" applyFill="1" applyAlignment="1" applyProtection="1">
      <alignment horizontal="center"/>
    </xf>
    <xf numFmtId="41" fontId="1" fillId="0" borderId="0" xfId="3" applyNumberFormat="1" applyFont="1" applyFill="1" applyBorder="1" applyAlignment="1" applyProtection="1">
      <alignment horizontal="right"/>
    </xf>
    <xf numFmtId="3" fontId="1" fillId="0" borderId="0" xfId="3" applyNumberFormat="1" applyFont="1" applyAlignment="1" applyProtection="1">
      <alignment horizontal="right"/>
    </xf>
    <xf numFmtId="3" fontId="1" fillId="0" borderId="1" xfId="3" applyNumberFormat="1" applyFont="1" applyBorder="1" applyAlignment="1" applyProtection="1">
      <alignment horizontal="right"/>
    </xf>
    <xf numFmtId="3" fontId="1" fillId="0" borderId="3" xfId="3" applyNumberFormat="1" applyFont="1" applyBorder="1" applyAlignment="1" applyProtection="1">
      <alignment horizontal="right"/>
    </xf>
    <xf numFmtId="164" fontId="10" fillId="0" borderId="0" xfId="3" applyFont="1"/>
    <xf numFmtId="49" fontId="1" fillId="0" borderId="0" xfId="3" applyNumberFormat="1" applyFont="1" applyProtection="1"/>
    <xf numFmtId="3" fontId="1" fillId="0" borderId="2" xfId="3" applyNumberFormat="1" applyFont="1" applyBorder="1" applyAlignment="1" applyProtection="1">
      <alignment horizontal="right"/>
    </xf>
    <xf numFmtId="164" fontId="1" fillId="0" borderId="3" xfId="0" applyNumberFormat="1" applyFont="1" applyBorder="1" applyAlignment="1" applyProtection="1">
      <alignment horizontal="left"/>
    </xf>
    <xf numFmtId="164" fontId="1" fillId="0" borderId="3" xfId="0" applyNumberFormat="1" applyFont="1" applyBorder="1" applyProtection="1"/>
    <xf numFmtId="164" fontId="1" fillId="0" borderId="3" xfId="0" applyFont="1" applyBorder="1"/>
    <xf numFmtId="164" fontId="1" fillId="0" borderId="3" xfId="0" applyNumberFormat="1" applyFont="1" applyBorder="1" applyAlignment="1" applyProtection="1">
      <alignment horizontal="center"/>
    </xf>
    <xf numFmtId="42" fontId="1" fillId="0" borderId="3" xfId="0" applyNumberFormat="1" applyFont="1" applyBorder="1" applyAlignment="1" applyProtection="1">
      <alignment horizontal="right"/>
    </xf>
    <xf numFmtId="37" fontId="1" fillId="0" borderId="3" xfId="0" applyNumberFormat="1" applyFont="1" applyBorder="1" applyProtection="1"/>
    <xf numFmtId="164" fontId="1" fillId="0" borderId="0" xfId="2" applyNumberFormat="1" applyFont="1" applyAlignment="1" applyProtection="1">
      <alignment horizontal="left"/>
    </xf>
    <xf numFmtId="164" fontId="1" fillId="0" borderId="0" xfId="2" applyNumberFormat="1" applyFont="1" applyProtection="1"/>
    <xf numFmtId="168" fontId="1" fillId="0" borderId="0" xfId="2" applyNumberFormat="1" applyFont="1" applyProtection="1"/>
    <xf numFmtId="37" fontId="1" fillId="0" borderId="0" xfId="2" applyNumberFormat="1" applyFont="1" applyProtection="1"/>
    <xf numFmtId="164" fontId="1" fillId="0" borderId="0" xfId="2" applyFont="1"/>
    <xf numFmtId="164" fontId="10" fillId="0" borderId="0" xfId="0" applyNumberFormat="1" applyFont="1" applyBorder="1" applyAlignment="1" applyProtection="1">
      <alignment horizontal="left"/>
    </xf>
    <xf numFmtId="164" fontId="1" fillId="0" borderId="0" xfId="0" applyNumberFormat="1" applyFont="1" applyBorder="1" applyProtection="1"/>
    <xf numFmtId="164" fontId="1" fillId="0" borderId="0" xfId="0" applyNumberFormat="1" applyFont="1" applyBorder="1" applyAlignment="1" applyProtection="1">
      <alignment horizontal="center"/>
    </xf>
    <xf numFmtId="164" fontId="1" fillId="0" borderId="0" xfId="0" applyNumberFormat="1" applyFont="1" applyProtection="1"/>
    <xf numFmtId="164" fontId="1" fillId="0" borderId="0" xfId="0" applyNumberFormat="1" applyFont="1" applyFill="1" applyProtection="1"/>
    <xf numFmtId="42" fontId="1" fillId="0" borderId="0" xfId="0" applyNumberFormat="1" applyFont="1" applyFill="1" applyBorder="1" applyAlignment="1" applyProtection="1">
      <alignment horizontal="right"/>
    </xf>
    <xf numFmtId="37" fontId="1" fillId="0" borderId="0" xfId="0" applyNumberFormat="1" applyFont="1" applyFill="1" applyProtection="1"/>
    <xf numFmtId="37" fontId="1" fillId="0" borderId="0" xfId="0" applyNumberFormat="1" applyFont="1" applyFill="1" applyBorder="1" applyProtection="1"/>
    <xf numFmtId="164" fontId="1" fillId="0" borderId="0" xfId="0" applyFont="1" applyFill="1"/>
    <xf numFmtId="164" fontId="1" fillId="0" borderId="0" xfId="0" applyNumberFormat="1" applyFont="1" applyFill="1" applyBorder="1" applyAlignment="1" applyProtection="1">
      <alignment wrapText="1"/>
    </xf>
    <xf numFmtId="164" fontId="1" fillId="0" borderId="0" xfId="0" applyFont="1" applyAlignment="1"/>
    <xf numFmtId="169" fontId="10" fillId="0" borderId="0" xfId="0" applyNumberFormat="1" applyFont="1" applyAlignment="1" applyProtection="1">
      <alignment horizontal="left"/>
    </xf>
    <xf numFmtId="164" fontId="1" fillId="0" borderId="0" xfId="0" applyNumberFormat="1" applyFont="1" applyAlignment="1" applyProtection="1">
      <alignment horizontal="left" vertical="center" wrapText="1"/>
    </xf>
    <xf numFmtId="164" fontId="1" fillId="0" borderId="0" xfId="0" applyFont="1" applyAlignment="1">
      <alignment wrapText="1"/>
    </xf>
    <xf numFmtId="164" fontId="10" fillId="0" borderId="0" xfId="2" applyNumberFormat="1" applyFont="1" applyAlignment="1" applyProtection="1">
      <alignment horizontal="left"/>
    </xf>
    <xf numFmtId="164" fontId="1" fillId="0" borderId="3" xfId="2" applyNumberFormat="1" applyFont="1" applyBorder="1" applyAlignment="1" applyProtection="1">
      <alignment horizontal="left"/>
    </xf>
    <xf numFmtId="164" fontId="1" fillId="0" borderId="3" xfId="2" applyNumberFormat="1" applyFont="1" applyBorder="1" applyProtection="1"/>
    <xf numFmtId="37" fontId="1" fillId="0" borderId="3" xfId="2" applyNumberFormat="1" applyFont="1" applyBorder="1" applyProtection="1"/>
    <xf numFmtId="164" fontId="14" fillId="0" borderId="0" xfId="0" applyFont="1"/>
    <xf numFmtId="164" fontId="14" fillId="0" borderId="0" xfId="0" applyFont="1" applyAlignment="1">
      <alignment vertical="center"/>
    </xf>
    <xf numFmtId="168" fontId="11" fillId="0" borderId="0" xfId="3" applyNumberFormat="1" applyFont="1" applyAlignment="1" applyProtection="1">
      <alignment horizontal="center"/>
    </xf>
    <xf numFmtId="41" fontId="1" fillId="0" borderId="0" xfId="3" applyNumberFormat="1" applyFont="1" applyBorder="1" applyProtection="1"/>
    <xf numFmtId="41" fontId="1" fillId="0" borderId="9" xfId="1" applyNumberFormat="1" applyFont="1" applyBorder="1"/>
    <xf numFmtId="41" fontId="1" fillId="0" borderId="10" xfId="3" applyNumberFormat="1" applyFont="1" applyBorder="1"/>
    <xf numFmtId="164" fontId="1" fillId="0" borderId="0" xfId="2" applyNumberFormat="1" applyFont="1" applyAlignment="1" applyProtection="1">
      <alignment horizontal="left" vertical="top"/>
    </xf>
    <xf numFmtId="169" fontId="1" fillId="0" borderId="0" xfId="2" applyNumberFormat="1" applyFont="1" applyAlignment="1" applyProtection="1">
      <alignment horizontal="left" vertical="top"/>
    </xf>
    <xf numFmtId="164" fontId="1" fillId="0" borderId="0" xfId="3" applyFont="1" applyAlignment="1">
      <alignment horizontal="left" vertical="top"/>
    </xf>
    <xf numFmtId="164" fontId="1" fillId="0" borderId="0" xfId="0" applyFont="1" applyAlignment="1">
      <alignment wrapText="1"/>
    </xf>
    <xf numFmtId="164" fontId="1" fillId="0" borderId="0" xfId="2" applyNumberFormat="1" applyFont="1" applyAlignment="1" applyProtection="1">
      <alignment horizontal="left" wrapText="1"/>
    </xf>
    <xf numFmtId="164" fontId="1" fillId="0" borderId="0" xfId="0" applyFont="1" applyAlignment="1"/>
    <xf numFmtId="164" fontId="1" fillId="0" borderId="0" xfId="0" applyFont="1" applyAlignment="1"/>
    <xf numFmtId="164" fontId="19" fillId="0" borderId="0" xfId="0" applyFont="1"/>
    <xf numFmtId="164" fontId="21" fillId="0" borderId="0" xfId="0" applyFont="1" applyAlignment="1">
      <alignment horizontal="center"/>
    </xf>
    <xf numFmtId="164" fontId="19" fillId="0" borderId="0" xfId="0" applyFont="1" applyAlignment="1">
      <alignment horizontal="center"/>
    </xf>
    <xf numFmtId="164" fontId="1" fillId="0" borderId="0" xfId="2" applyNumberFormat="1" applyFont="1" applyAlignment="1" applyProtection="1">
      <alignment horizontal="center"/>
    </xf>
    <xf numFmtId="164" fontId="11" fillId="0" borderId="0" xfId="2" applyNumberFormat="1" applyFont="1" applyAlignment="1" applyProtection="1">
      <alignment horizontal="center"/>
    </xf>
    <xf numFmtId="164" fontId="11" fillId="0" borderId="0" xfId="2" applyNumberFormat="1" applyFont="1" applyProtection="1"/>
    <xf numFmtId="164" fontId="11" fillId="0" borderId="0" xfId="2" applyFont="1"/>
    <xf numFmtId="164" fontId="11" fillId="0" borderId="0" xfId="2" applyNumberFormat="1" applyFont="1" applyAlignment="1" applyProtection="1">
      <alignment horizontal="left"/>
    </xf>
    <xf numFmtId="164" fontId="12" fillId="0" borderId="0" xfId="2" applyNumberFormat="1" applyFont="1" applyAlignment="1" applyProtection="1">
      <alignment horizontal="left"/>
    </xf>
    <xf numFmtId="164" fontId="12" fillId="0" borderId="0" xfId="2" applyNumberFormat="1" applyFont="1" applyAlignment="1" applyProtection="1">
      <alignment horizontal="center"/>
    </xf>
    <xf numFmtId="168" fontId="1" fillId="0" borderId="0" xfId="2" applyNumberFormat="1" applyFont="1" applyAlignment="1" applyProtection="1">
      <alignment horizontal="center"/>
    </xf>
    <xf numFmtId="164" fontId="13" fillId="0" borderId="0" xfId="2" applyNumberFormat="1" applyFont="1" applyAlignment="1" applyProtection="1">
      <alignment horizontal="left"/>
    </xf>
    <xf numFmtId="168" fontId="1" fillId="0" borderId="0" xfId="2" applyNumberFormat="1" applyFont="1" applyAlignment="1" applyProtection="1"/>
    <xf numFmtId="166" fontId="1" fillId="0" borderId="0" xfId="2" applyNumberFormat="1" applyFont="1" applyProtection="1"/>
    <xf numFmtId="166" fontId="1" fillId="0" borderId="0" xfId="2" applyNumberFormat="1" applyFont="1" applyBorder="1" applyProtection="1"/>
    <xf numFmtId="166" fontId="1" fillId="0" borderId="0" xfId="2" applyNumberFormat="1" applyFont="1" applyBorder="1" applyAlignment="1" applyProtection="1">
      <alignment horizontal="right"/>
    </xf>
    <xf numFmtId="166" fontId="1" fillId="0" borderId="0" xfId="2" applyNumberFormat="1" applyFont="1" applyAlignment="1" applyProtection="1">
      <alignment horizontal="left"/>
    </xf>
    <xf numFmtId="164" fontId="1" fillId="0" borderId="0" xfId="2" applyFont="1" applyAlignment="1">
      <alignment horizontal="center"/>
    </xf>
    <xf numFmtId="166" fontId="1" fillId="0" borderId="3" xfId="2" applyNumberFormat="1" applyFont="1" applyBorder="1" applyProtection="1"/>
    <xf numFmtId="166" fontId="1" fillId="0" borderId="3" xfId="2" applyNumberFormat="1" applyFont="1" applyBorder="1" applyAlignment="1" applyProtection="1">
      <alignment horizontal="right"/>
    </xf>
    <xf numFmtId="164" fontId="14" fillId="0" borderId="0" xfId="0" applyNumberFormat="1" applyFont="1" applyProtection="1"/>
    <xf numFmtId="166" fontId="1" fillId="0" borderId="6" xfId="2" applyNumberFormat="1" applyFont="1" applyBorder="1" applyProtection="1"/>
    <xf numFmtId="168" fontId="1" fillId="0" borderId="0" xfId="2" applyNumberFormat="1" applyFont="1" applyAlignment="1" applyProtection="1">
      <alignment horizontal="right"/>
    </xf>
    <xf numFmtId="164" fontId="1" fillId="0" borderId="0" xfId="2" applyNumberFormat="1" applyFont="1" applyAlignment="1" applyProtection="1"/>
    <xf numFmtId="164" fontId="1" fillId="0" borderId="0" xfId="2" applyNumberFormat="1" applyFont="1" applyBorder="1" applyProtection="1"/>
    <xf numFmtId="166" fontId="1" fillId="0" borderId="0" xfId="1" applyNumberFormat="1" applyFont="1" applyProtection="1"/>
    <xf numFmtId="166" fontId="1" fillId="0" borderId="5" xfId="1" applyNumberFormat="1" applyFont="1" applyBorder="1" applyProtection="1"/>
    <xf numFmtId="166" fontId="1" fillId="0" borderId="4" xfId="2" applyNumberFormat="1" applyFont="1" applyBorder="1" applyProtection="1"/>
    <xf numFmtId="166" fontId="14" fillId="0" borderId="0" xfId="2" applyNumberFormat="1" applyFont="1" applyProtection="1"/>
    <xf numFmtId="166" fontId="14" fillId="0" borderId="0" xfId="2" applyNumberFormat="1" applyFont="1" applyBorder="1" applyAlignment="1" applyProtection="1">
      <alignment horizontal="right"/>
    </xf>
    <xf numFmtId="164" fontId="1" fillId="0" borderId="0" xfId="0" applyNumberFormat="1" applyFont="1" applyAlignment="1" applyProtection="1">
      <alignment horizontal="left"/>
    </xf>
    <xf numFmtId="41" fontId="1" fillId="0" borderId="0" xfId="2" applyNumberFormat="1" applyFont="1" applyBorder="1"/>
    <xf numFmtId="41" fontId="1" fillId="0" borderId="3" xfId="2" applyNumberFormat="1" applyFont="1" applyBorder="1"/>
    <xf numFmtId="164" fontId="1" fillId="0" borderId="0" xfId="2" applyFont="1" applyFill="1"/>
    <xf numFmtId="164" fontId="1" fillId="0" borderId="0" xfId="2" applyNumberFormat="1" applyFont="1" applyFill="1" applyAlignment="1" applyProtection="1">
      <alignment horizontal="left"/>
    </xf>
    <xf numFmtId="164" fontId="1" fillId="0" borderId="0" xfId="2" applyNumberFormat="1" applyFont="1" applyFill="1" applyProtection="1"/>
    <xf numFmtId="168" fontId="1" fillId="0" borderId="0" xfId="2" applyNumberFormat="1" applyFont="1" applyFill="1" applyAlignment="1" applyProtection="1">
      <alignment horizontal="center"/>
    </xf>
    <xf numFmtId="164" fontId="1" fillId="0" borderId="0" xfId="2" applyNumberFormat="1" applyFont="1" applyFill="1" applyAlignment="1" applyProtection="1">
      <alignment horizontal="center"/>
    </xf>
    <xf numFmtId="166" fontId="1" fillId="0" borderId="0" xfId="2" applyNumberFormat="1" applyFont="1" applyFill="1" applyBorder="1" applyProtection="1"/>
    <xf numFmtId="166" fontId="1" fillId="0" borderId="0" xfId="2" applyNumberFormat="1" applyFont="1" applyFill="1" applyProtection="1"/>
    <xf numFmtId="168" fontId="1" fillId="0" borderId="0" xfId="2" applyNumberFormat="1" applyFont="1" applyFill="1" applyProtection="1"/>
    <xf numFmtId="167" fontId="1" fillId="0" borderId="0" xfId="2" applyNumberFormat="1" applyFont="1" applyProtection="1"/>
    <xf numFmtId="168" fontId="1" fillId="0" borderId="0" xfId="0" applyNumberFormat="1" applyFont="1" applyAlignment="1">
      <alignment horizontal="center"/>
    </xf>
    <xf numFmtId="168" fontId="1" fillId="0" borderId="0" xfId="0" applyNumberFormat="1" applyFont="1" applyAlignment="1"/>
    <xf numFmtId="164" fontId="1" fillId="0" borderId="0" xfId="0" applyFont="1" applyBorder="1"/>
    <xf numFmtId="37" fontId="1" fillId="0" borderId="0" xfId="2" applyNumberFormat="1" applyFont="1" applyBorder="1" applyProtection="1"/>
    <xf numFmtId="37" fontId="1" fillId="0" borderId="5" xfId="2" applyNumberFormat="1" applyFont="1" applyBorder="1" applyProtection="1"/>
    <xf numFmtId="166" fontId="1" fillId="0" borderId="0" xfId="0" applyNumberFormat="1" applyFont="1"/>
    <xf numFmtId="43" fontId="1" fillId="0" borderId="5" xfId="2" applyNumberFormat="1" applyFont="1" applyBorder="1" applyProtection="1"/>
    <xf numFmtId="164" fontId="1" fillId="3" borderId="0" xfId="2" applyFont="1" applyFill="1"/>
    <xf numFmtId="164" fontId="1" fillId="3" borderId="3" xfId="2" applyNumberFormat="1" applyFont="1" applyFill="1" applyBorder="1" applyAlignment="1" applyProtection="1">
      <alignment horizontal="left"/>
    </xf>
    <xf numFmtId="164" fontId="1" fillId="3" borderId="3" xfId="2" applyFont="1" applyFill="1" applyBorder="1"/>
    <xf numFmtId="164" fontId="1" fillId="3" borderId="3" xfId="2" applyNumberFormat="1" applyFont="1" applyFill="1" applyBorder="1" applyProtection="1"/>
    <xf numFmtId="168" fontId="1" fillId="3" borderId="0" xfId="2" applyNumberFormat="1" applyFont="1" applyFill="1" applyAlignment="1" applyProtection="1">
      <alignment horizontal="center"/>
    </xf>
    <xf numFmtId="168" fontId="1" fillId="3" borderId="0" xfId="2" applyNumberFormat="1" applyFont="1" applyFill="1" applyAlignment="1" applyProtection="1"/>
    <xf numFmtId="164" fontId="1" fillId="3" borderId="0" xfId="2" applyNumberFormat="1" applyFont="1" applyFill="1" applyProtection="1"/>
    <xf numFmtId="37" fontId="1" fillId="3" borderId="0" xfId="2" applyNumberFormat="1" applyFont="1" applyFill="1" applyBorder="1" applyProtection="1"/>
    <xf numFmtId="37" fontId="1" fillId="3" borderId="0" xfId="2" applyNumberFormat="1" applyFont="1" applyFill="1" applyProtection="1"/>
    <xf numFmtId="164" fontId="1" fillId="2" borderId="0" xfId="0" applyFont="1" applyFill="1"/>
    <xf numFmtId="164" fontId="1" fillId="3" borderId="0" xfId="2" applyNumberFormat="1" applyFont="1" applyFill="1" applyAlignment="1" applyProtection="1">
      <alignment horizontal="left"/>
    </xf>
    <xf numFmtId="166" fontId="1" fillId="3" borderId="0" xfId="0" applyNumberFormat="1" applyFont="1" applyFill="1"/>
    <xf numFmtId="37" fontId="1" fillId="3" borderId="5" xfId="2" applyNumberFormat="1" applyFont="1" applyFill="1" applyBorder="1" applyProtection="1"/>
    <xf numFmtId="43" fontId="1" fillId="3" borderId="5" xfId="2" applyNumberFormat="1" applyFont="1" applyFill="1" applyBorder="1" applyProtection="1"/>
    <xf numFmtId="164" fontId="22" fillId="0" borderId="0" xfId="2" applyFont="1"/>
    <xf numFmtId="166" fontId="1" fillId="0" borderId="3" xfId="0" applyNumberFormat="1" applyFont="1" applyBorder="1"/>
    <xf numFmtId="43" fontId="1" fillId="0" borderId="0" xfId="1" applyFont="1" applyProtection="1"/>
    <xf numFmtId="164" fontId="1" fillId="0" borderId="0" xfId="0" quotePrefix="1" applyFont="1"/>
    <xf numFmtId="164" fontId="1" fillId="0" borderId="0" xfId="2" quotePrefix="1" applyNumberFormat="1" applyFont="1" applyAlignment="1" applyProtection="1">
      <alignment horizontal="left"/>
    </xf>
    <xf numFmtId="37" fontId="1" fillId="0" borderId="3" xfId="2" applyNumberFormat="1" applyFont="1" applyBorder="1" applyAlignment="1" applyProtection="1">
      <alignment horizontal="right"/>
    </xf>
    <xf numFmtId="43" fontId="1" fillId="0" borderId="0" xfId="1" applyFont="1" applyBorder="1" applyProtection="1"/>
    <xf numFmtId="166" fontId="1" fillId="0" borderId="5" xfId="0" applyNumberFormat="1" applyFont="1" applyBorder="1"/>
    <xf numFmtId="164" fontId="1" fillId="2" borderId="0" xfId="2" applyNumberFormat="1" applyFont="1" applyFill="1" applyProtection="1"/>
    <xf numFmtId="164" fontId="1" fillId="2" borderId="0" xfId="2" applyNumberFormat="1" applyFont="1" applyFill="1" applyAlignment="1" applyProtection="1">
      <alignment horizontal="left"/>
    </xf>
    <xf numFmtId="164" fontId="1" fillId="2" borderId="0" xfId="2" applyFont="1" applyFill="1"/>
    <xf numFmtId="168" fontId="1" fillId="2" borderId="0" xfId="2" applyNumberFormat="1" applyFont="1" applyFill="1" applyAlignment="1" applyProtection="1">
      <alignment horizontal="center"/>
    </xf>
    <xf numFmtId="166" fontId="1" fillId="2" borderId="0" xfId="2" applyNumberFormat="1" applyFont="1" applyFill="1" applyBorder="1" applyProtection="1"/>
    <xf numFmtId="37" fontId="1" fillId="2" borderId="0" xfId="2" applyNumberFormat="1" applyFont="1" applyFill="1" applyBorder="1" applyProtection="1"/>
    <xf numFmtId="164" fontId="13" fillId="2" borderId="0" xfId="2" applyNumberFormat="1" applyFont="1" applyFill="1" applyAlignment="1" applyProtection="1">
      <alignment horizontal="left"/>
    </xf>
    <xf numFmtId="168" fontId="1" fillId="2" borderId="0" xfId="2" applyNumberFormat="1" applyFont="1" applyFill="1" applyAlignment="1" applyProtection="1"/>
    <xf numFmtId="37" fontId="1" fillId="2" borderId="0" xfId="2" applyNumberFormat="1" applyFont="1" applyFill="1" applyBorder="1" applyAlignment="1" applyProtection="1">
      <alignment horizontal="right"/>
    </xf>
    <xf numFmtId="168" fontId="1" fillId="2" borderId="0" xfId="0" applyNumberFormat="1" applyFont="1" applyFill="1" applyAlignment="1">
      <alignment horizontal="center"/>
    </xf>
    <xf numFmtId="166" fontId="1" fillId="2" borderId="0" xfId="0" applyNumberFormat="1" applyFont="1" applyFill="1" applyBorder="1"/>
    <xf numFmtId="166" fontId="1" fillId="2" borderId="0" xfId="0" applyNumberFormat="1" applyFont="1" applyFill="1"/>
    <xf numFmtId="168" fontId="1" fillId="4" borderId="0" xfId="2" applyNumberFormat="1" applyFont="1" applyFill="1" applyAlignment="1" applyProtection="1">
      <alignment horizontal="center"/>
    </xf>
    <xf numFmtId="164" fontId="1" fillId="0" borderId="0" xfId="2" applyNumberFormat="1" applyFont="1" applyAlignment="1" applyProtection="1">
      <alignment horizontal="left"/>
    </xf>
    <xf numFmtId="168" fontId="22" fillId="0" borderId="0" xfId="2" applyNumberFormat="1" applyFont="1" applyAlignment="1" applyProtection="1">
      <alignment horizontal="center"/>
    </xf>
    <xf numFmtId="164" fontId="22" fillId="0" borderId="0" xfId="2" applyNumberFormat="1" applyFont="1" applyProtection="1"/>
    <xf numFmtId="166" fontId="22" fillId="0" borderId="0" xfId="2" applyNumberFormat="1" applyFont="1" applyBorder="1" applyProtection="1"/>
    <xf numFmtId="164" fontId="22" fillId="0" borderId="0" xfId="0" applyFont="1"/>
    <xf numFmtId="166" fontId="1" fillId="0" borderId="6" xfId="2" applyNumberFormat="1" applyFont="1" applyFill="1" applyBorder="1" applyProtection="1"/>
    <xf numFmtId="168" fontId="13" fillId="0" borderId="0" xfId="2" applyNumberFormat="1" applyFont="1" applyAlignment="1" applyProtection="1">
      <alignment horizontal="center"/>
    </xf>
    <xf numFmtId="164" fontId="13" fillId="0" borderId="0" xfId="2" applyNumberFormat="1" applyFont="1" applyAlignment="1" applyProtection="1">
      <alignment horizontal="center"/>
    </xf>
    <xf numFmtId="166" fontId="1" fillId="0" borderId="0" xfId="2" applyNumberFormat="1" applyFont="1" applyAlignment="1" applyProtection="1">
      <alignment horizontal="right"/>
    </xf>
    <xf numFmtId="166" fontId="1" fillId="0" borderId="8" xfId="2" applyNumberFormat="1" applyFont="1" applyBorder="1" applyAlignment="1" applyProtection="1">
      <alignment horizontal="right"/>
    </xf>
    <xf numFmtId="164" fontId="13" fillId="0" borderId="0" xfId="2" applyFont="1"/>
    <xf numFmtId="164" fontId="13" fillId="0" borderId="0" xfId="0" applyNumberFormat="1" applyFont="1" applyBorder="1" applyAlignment="1" applyProtection="1">
      <alignment horizontal="left"/>
    </xf>
    <xf numFmtId="164" fontId="1" fillId="0" borderId="0" xfId="0" applyNumberFormat="1" applyFont="1" applyBorder="1" applyAlignment="1" applyProtection="1">
      <alignment horizontal="left"/>
    </xf>
    <xf numFmtId="166" fontId="1" fillId="0" borderId="0" xfId="2" applyNumberFormat="1" applyFont="1" applyFill="1" applyBorder="1" applyAlignment="1" applyProtection="1">
      <alignment horizontal="right"/>
    </xf>
    <xf numFmtId="166" fontId="1" fillId="0" borderId="0" xfId="2" applyNumberFormat="1" applyFont="1" applyFill="1" applyAlignment="1" applyProtection="1">
      <alignment horizontal="right"/>
    </xf>
    <xf numFmtId="37" fontId="1" fillId="0" borderId="0" xfId="2" applyNumberFormat="1" applyFont="1" applyFill="1" applyBorder="1" applyProtection="1"/>
    <xf numFmtId="166" fontId="1" fillId="0" borderId="5" xfId="2" applyNumberFormat="1" applyFont="1" applyBorder="1" applyProtection="1"/>
    <xf numFmtId="166" fontId="15" fillId="0" borderId="0" xfId="2" applyNumberFormat="1" applyFont="1" applyProtection="1"/>
    <xf numFmtId="164" fontId="1" fillId="0" borderId="0" xfId="2" quotePrefix="1" applyFont="1"/>
    <xf numFmtId="166" fontId="1" fillId="0" borderId="6" xfId="2" applyNumberFormat="1" applyFont="1" applyBorder="1" applyAlignment="1" applyProtection="1">
      <alignment horizontal="right"/>
    </xf>
    <xf numFmtId="167" fontId="1" fillId="0" borderId="7" xfId="2" applyNumberFormat="1" applyFont="1" applyBorder="1" applyProtection="1"/>
    <xf numFmtId="164" fontId="1" fillId="0" borderId="0" xfId="2" applyNumberFormat="1" applyFont="1" applyBorder="1" applyAlignment="1" applyProtection="1">
      <alignment horizontal="left"/>
    </xf>
    <xf numFmtId="164" fontId="10" fillId="0" borderId="0" xfId="0" applyNumberFormat="1" applyFont="1" applyProtection="1"/>
    <xf numFmtId="164" fontId="10" fillId="0" borderId="0" xfId="0" applyFont="1"/>
    <xf numFmtId="164" fontId="1" fillId="0" borderId="0" xfId="0" applyFont="1" applyFill="1" applyAlignment="1">
      <alignment horizontal="center" vertical="center" wrapText="1"/>
    </xf>
    <xf numFmtId="166" fontId="1" fillId="0" borderId="0" xfId="1" applyNumberFormat="1" applyFont="1" applyFill="1" applyAlignment="1">
      <alignment wrapText="1"/>
    </xf>
    <xf numFmtId="164" fontId="1" fillId="0" borderId="0" xfId="2" applyNumberFormat="1" applyFont="1" applyAlignment="1" applyProtection="1">
      <alignment horizontal="left" vertical="center"/>
    </xf>
    <xf numFmtId="169" fontId="1" fillId="0" borderId="0" xfId="2" applyNumberFormat="1" applyFont="1" applyAlignment="1" applyProtection="1">
      <alignment horizontal="left" vertical="center"/>
    </xf>
    <xf numFmtId="164" fontId="1" fillId="0" borderId="0" xfId="2" applyNumberFormat="1" applyFont="1" applyAlignment="1" applyProtection="1">
      <alignment vertical="center"/>
    </xf>
    <xf numFmtId="169" fontId="1" fillId="0" borderId="0" xfId="2" applyNumberFormat="1" applyFont="1" applyFill="1" applyAlignment="1" applyProtection="1">
      <alignment horizontal="left" vertical="center"/>
    </xf>
    <xf numFmtId="164" fontId="1" fillId="0" borderId="0" xfId="0" applyFont="1" applyFill="1" applyAlignment="1">
      <alignment vertical="top" wrapText="1"/>
    </xf>
    <xf numFmtId="164" fontId="1" fillId="0" borderId="0" xfId="0" applyFont="1" applyAlignment="1">
      <alignment horizontal="left" vertical="center"/>
    </xf>
    <xf numFmtId="42" fontId="1" fillId="0" borderId="0" xfId="2" applyNumberFormat="1" applyFont="1" applyBorder="1" applyProtection="1"/>
    <xf numFmtId="42" fontId="1" fillId="0" borderId="0" xfId="2" applyNumberFormat="1" applyFont="1" applyProtection="1"/>
    <xf numFmtId="42" fontId="1" fillId="0" borderId="0" xfId="2" applyNumberFormat="1" applyFont="1" applyBorder="1"/>
    <xf numFmtId="42" fontId="1" fillId="0" borderId="0" xfId="0" applyNumberFormat="1" applyFont="1"/>
    <xf numFmtId="164" fontId="1" fillId="0" borderId="0" xfId="0" applyNumberFormat="1" applyFont="1" applyAlignment="1" applyProtection="1">
      <alignment horizontal="center"/>
    </xf>
    <xf numFmtId="164" fontId="13" fillId="0" borderId="0" xfId="0" applyNumberFormat="1" applyFont="1" applyAlignment="1" applyProtection="1">
      <alignment horizontal="left"/>
    </xf>
    <xf numFmtId="164" fontId="13" fillId="0" borderId="0" xfId="0" applyNumberFormat="1" applyFont="1" applyProtection="1"/>
    <xf numFmtId="164" fontId="13" fillId="0" borderId="0" xfId="0" applyNumberFormat="1" applyFont="1" applyAlignment="1" applyProtection="1">
      <alignment horizontal="center"/>
    </xf>
    <xf numFmtId="3" fontId="1" fillId="0" borderId="0" xfId="0" applyNumberFormat="1" applyFont="1" applyProtection="1"/>
    <xf numFmtId="164" fontId="10" fillId="0" borderId="0" xfId="0" applyNumberFormat="1" applyFont="1" applyAlignment="1" applyProtection="1">
      <alignment horizontal="left"/>
    </xf>
    <xf numFmtId="44" fontId="1" fillId="0" borderId="0" xfId="0" applyNumberFormat="1" applyFont="1" applyProtection="1"/>
    <xf numFmtId="0" fontId="1" fillId="0" borderId="0" xfId="0" applyNumberFormat="1" applyFont="1" applyAlignment="1" applyProtection="1">
      <alignment horizontal="right"/>
    </xf>
    <xf numFmtId="164" fontId="1" fillId="0" borderId="0" xfId="0" quotePrefix="1" applyNumberFormat="1" applyFont="1" applyAlignment="1" applyProtection="1">
      <alignment horizontal="center"/>
    </xf>
    <xf numFmtId="41" fontId="1" fillId="0" borderId="0" xfId="0" applyNumberFormat="1" applyFont="1" applyBorder="1" applyAlignment="1" applyProtection="1">
      <alignment horizontal="right"/>
    </xf>
    <xf numFmtId="43" fontId="1" fillId="0" borderId="0" xfId="0" applyNumberFormat="1" applyFont="1" applyBorder="1" applyAlignment="1" applyProtection="1">
      <alignment horizontal="right"/>
    </xf>
    <xf numFmtId="3" fontId="1" fillId="0" borderId="0" xfId="0" applyNumberFormat="1" applyFont="1" applyBorder="1" applyProtection="1"/>
    <xf numFmtId="167" fontId="1" fillId="0" borderId="0" xfId="0" applyNumberFormat="1" applyFont="1" applyProtection="1"/>
    <xf numFmtId="168" fontId="1" fillId="0" borderId="0" xfId="0" applyNumberFormat="1" applyFont="1" applyAlignment="1" applyProtection="1">
      <alignment horizontal="right"/>
    </xf>
    <xf numFmtId="164" fontId="25" fillId="0" borderId="0" xfId="0" applyNumberFormat="1" applyFont="1" applyAlignment="1" applyProtection="1">
      <alignment horizontal="center"/>
    </xf>
    <xf numFmtId="41" fontId="1" fillId="0" borderId="0" xfId="0" applyNumberFormat="1" applyFont="1" applyProtection="1"/>
    <xf numFmtId="166" fontId="1" fillId="0" borderId="0" xfId="0" applyNumberFormat="1" applyFont="1" applyProtection="1"/>
    <xf numFmtId="165" fontId="1" fillId="0" borderId="0" xfId="0" applyNumberFormat="1" applyFont="1" applyAlignment="1" applyProtection="1">
      <alignment horizontal="right"/>
    </xf>
    <xf numFmtId="3" fontId="1" fillId="0" borderId="0" xfId="0" applyNumberFormat="1" applyFont="1" applyBorder="1" applyAlignment="1" applyProtection="1">
      <alignment horizontal="right"/>
    </xf>
    <xf numFmtId="164" fontId="1" fillId="0" borderId="0" xfId="0" applyNumberFormat="1" applyFont="1" applyBorder="1" applyAlignment="1" applyProtection="1">
      <alignment horizontal="right"/>
    </xf>
    <xf numFmtId="165" fontId="1" fillId="0" borderId="0" xfId="0" applyNumberFormat="1" applyFont="1" applyBorder="1" applyAlignment="1" applyProtection="1">
      <alignment horizontal="right"/>
    </xf>
    <xf numFmtId="3" fontId="1" fillId="0" borderId="0" xfId="0" applyNumberFormat="1" applyFont="1" applyAlignment="1" applyProtection="1">
      <alignment horizontal="right"/>
    </xf>
    <xf numFmtId="164" fontId="1" fillId="0" borderId="0" xfId="0" applyNumberFormat="1" applyFont="1" applyAlignment="1" applyProtection="1">
      <alignment horizontal="right"/>
    </xf>
    <xf numFmtId="0" fontId="15" fillId="0" borderId="0" xfId="0" applyNumberFormat="1" applyFont="1" applyAlignment="1" applyProtection="1">
      <alignment horizontal="left"/>
    </xf>
    <xf numFmtId="37" fontId="1" fillId="0" borderId="0" xfId="0" applyNumberFormat="1" applyFont="1" applyBorder="1" applyAlignment="1" applyProtection="1">
      <alignment horizontal="right"/>
    </xf>
    <xf numFmtId="37" fontId="1" fillId="0" borderId="0" xfId="0" applyNumberFormat="1" applyFont="1" applyProtection="1"/>
    <xf numFmtId="37" fontId="1" fillId="0" borderId="0" xfId="0" applyNumberFormat="1" applyFont="1" applyAlignment="1" applyProtection="1">
      <alignment horizontal="right"/>
    </xf>
    <xf numFmtId="37" fontId="1" fillId="0" borderId="6" xfId="0" applyNumberFormat="1" applyFont="1" applyBorder="1" applyAlignment="1" applyProtection="1">
      <alignment horizontal="right"/>
    </xf>
    <xf numFmtId="37" fontId="1" fillId="0" borderId="0" xfId="0" applyNumberFormat="1" applyFont="1" applyBorder="1" applyProtection="1"/>
    <xf numFmtId="166" fontId="1" fillId="0" borderId="6" xfId="0" applyNumberFormat="1" applyFont="1" applyBorder="1" applyAlignment="1" applyProtection="1">
      <alignment horizontal="right"/>
    </xf>
    <xf numFmtId="166" fontId="1" fillId="0" borderId="0" xfId="0" applyNumberFormat="1" applyFont="1" applyBorder="1" applyAlignment="1" applyProtection="1">
      <alignment horizontal="right"/>
    </xf>
    <xf numFmtId="166" fontId="1" fillId="0" borderId="0" xfId="0" applyNumberFormat="1" applyFont="1" applyBorder="1" applyProtection="1"/>
    <xf numFmtId="42" fontId="1" fillId="0" borderId="0" xfId="0" applyNumberFormat="1" applyFont="1" applyBorder="1" applyAlignment="1" applyProtection="1">
      <alignment horizontal="right"/>
    </xf>
    <xf numFmtId="42" fontId="1" fillId="0" borderId="7" xfId="0" applyNumberFormat="1" applyFont="1" applyBorder="1" applyAlignment="1" applyProtection="1">
      <alignment horizontal="right"/>
    </xf>
    <xf numFmtId="169" fontId="1" fillId="0" borderId="0" xfId="0" applyNumberFormat="1" applyFont="1" applyAlignment="1" applyProtection="1">
      <alignment horizontal="left"/>
    </xf>
    <xf numFmtId="3" fontId="1" fillId="0" borderId="3" xfId="0" applyNumberFormat="1" applyFont="1" applyBorder="1" applyProtection="1"/>
    <xf numFmtId="169" fontId="1" fillId="0" borderId="0" xfId="0" applyNumberFormat="1" applyFont="1" applyProtection="1"/>
    <xf numFmtId="10" fontId="1" fillId="0" borderId="0" xfId="4" applyNumberFormat="1" applyFont="1" applyBorder="1" applyAlignment="1">
      <alignment horizontal="right"/>
    </xf>
    <xf numFmtId="169" fontId="1" fillId="0" borderId="0" xfId="0" applyNumberFormat="1" applyFont="1" applyAlignment="1" applyProtection="1">
      <alignment horizontal="left" vertical="center"/>
    </xf>
    <xf numFmtId="41" fontId="1" fillId="0" borderId="10" xfId="0" applyNumberFormat="1" applyFont="1" applyBorder="1" applyAlignment="1" applyProtection="1">
      <alignment horizontal="right"/>
    </xf>
    <xf numFmtId="164" fontId="1" fillId="0" borderId="0" xfId="0" applyFont="1" applyAlignment="1"/>
    <xf numFmtId="164" fontId="1" fillId="0" borderId="0" xfId="2" applyNumberFormat="1" applyFont="1" applyAlignment="1" applyProtection="1">
      <alignment horizontal="left"/>
    </xf>
    <xf numFmtId="164" fontId="1" fillId="0" borderId="0" xfId="0" applyFont="1" applyAlignment="1"/>
    <xf numFmtId="164" fontId="1" fillId="0" borderId="0" xfId="2" applyNumberFormat="1" applyFont="1" applyAlignment="1" applyProtection="1">
      <alignment horizontal="left"/>
    </xf>
    <xf numFmtId="166" fontId="1" fillId="0" borderId="10" xfId="2" applyNumberFormat="1" applyFont="1" applyBorder="1" applyProtection="1"/>
    <xf numFmtId="166" fontId="1" fillId="0" borderId="9" xfId="2" applyNumberFormat="1" applyFont="1" applyBorder="1" applyAlignment="1" applyProtection="1">
      <alignment horizontal="right"/>
    </xf>
    <xf numFmtId="43" fontId="1" fillId="0" borderId="0" xfId="2" applyNumberFormat="1" applyFont="1" applyBorder="1" applyProtection="1"/>
    <xf numFmtId="166" fontId="1" fillId="0" borderId="9" xfId="2" applyNumberFormat="1" applyFont="1" applyBorder="1" applyProtection="1"/>
    <xf numFmtId="166" fontId="1" fillId="0" borderId="9" xfId="2" applyNumberFormat="1" applyFont="1" applyFill="1" applyBorder="1" applyProtection="1"/>
    <xf numFmtId="43" fontId="1" fillId="0" borderId="0" xfId="2" applyNumberFormat="1" applyFont="1"/>
    <xf numFmtId="166" fontId="1" fillId="0" borderId="0" xfId="2" applyNumberFormat="1" applyFont="1"/>
    <xf numFmtId="164" fontId="27" fillId="0" borderId="0" xfId="2" applyNumberFormat="1" applyFont="1" applyAlignment="1" applyProtection="1">
      <alignment horizontal="left"/>
    </xf>
    <xf numFmtId="168" fontId="27" fillId="0" borderId="0" xfId="2" applyNumberFormat="1" applyFont="1" applyAlignment="1" applyProtection="1">
      <alignment horizontal="center"/>
    </xf>
    <xf numFmtId="164" fontId="25" fillId="0" borderId="0" xfId="0" applyNumberFormat="1" applyFont="1" applyFill="1" applyAlignment="1" applyProtection="1">
      <alignment horizontal="center" vertical="center" wrapText="1"/>
    </xf>
    <xf numFmtId="164" fontId="25" fillId="0" borderId="0" xfId="0" applyFont="1" applyFill="1" applyAlignment="1">
      <alignment horizontal="center" vertical="center" wrapText="1"/>
    </xf>
    <xf numFmtId="166" fontId="25" fillId="0" borderId="0" xfId="1" applyNumberFormat="1" applyFont="1" applyFill="1" applyAlignment="1" applyProtection="1">
      <alignment vertical="center" wrapText="1"/>
    </xf>
    <xf numFmtId="166" fontId="25" fillId="0" borderId="0" xfId="1" applyNumberFormat="1" applyFont="1" applyFill="1" applyAlignment="1" applyProtection="1">
      <alignment wrapText="1"/>
    </xf>
    <xf numFmtId="164" fontId="25" fillId="0" borderId="0" xfId="0" applyNumberFormat="1" applyFont="1" applyFill="1" applyAlignment="1" applyProtection="1">
      <alignment horizontal="center" wrapText="1"/>
    </xf>
    <xf numFmtId="164" fontId="1" fillId="0" borderId="9" xfId="0" applyFont="1" applyBorder="1"/>
    <xf numFmtId="164" fontId="1" fillId="0" borderId="0" xfId="0" applyFont="1" applyAlignment="1">
      <alignment wrapText="1"/>
    </xf>
    <xf numFmtId="164" fontId="1" fillId="0" borderId="0" xfId="0" applyFont="1" applyAlignment="1"/>
    <xf numFmtId="164" fontId="1" fillId="0" borderId="0" xfId="2" applyNumberFormat="1" applyFont="1" applyAlignment="1" applyProtection="1">
      <alignment horizontal="left"/>
    </xf>
    <xf numFmtId="164" fontId="1" fillId="0" borderId="0" xfId="0" applyFont="1" applyAlignment="1">
      <alignment vertical="center"/>
    </xf>
    <xf numFmtId="169" fontId="1" fillId="0" borderId="0" xfId="2" applyNumberFormat="1" applyFont="1" applyAlignment="1">
      <alignment horizontal="left" vertical="center"/>
    </xf>
    <xf numFmtId="168" fontId="1" fillId="0" borderId="0" xfId="0" applyNumberFormat="1" applyFont="1" applyProtection="1"/>
    <xf numFmtId="164" fontId="1" fillId="0" borderId="0" xfId="0" applyFont="1" applyAlignment="1">
      <alignment wrapText="1"/>
    </xf>
    <xf numFmtId="164" fontId="1" fillId="0" borderId="0" xfId="0" applyNumberFormat="1" applyFont="1" applyAlignment="1" applyProtection="1">
      <alignment horizontal="left" wrapText="1"/>
    </xf>
    <xf numFmtId="164" fontId="1" fillId="0" borderId="0" xfId="2" applyNumberFormat="1" applyFont="1" applyAlignment="1" applyProtection="1">
      <alignment horizontal="left"/>
    </xf>
    <xf numFmtId="3" fontId="14" fillId="0" borderId="0" xfId="0" applyNumberFormat="1" applyFont="1" applyProtection="1"/>
    <xf numFmtId="164" fontId="15" fillId="0" borderId="0" xfId="0" applyNumberFormat="1" applyFont="1" applyAlignment="1" applyProtection="1">
      <alignment horizontal="left"/>
    </xf>
    <xf numFmtId="164" fontId="1" fillId="0" borderId="0" xfId="0" applyNumberFormat="1" applyFont="1" applyAlignment="1" applyProtection="1">
      <alignment horizontal="left" wrapText="1"/>
    </xf>
    <xf numFmtId="164" fontId="0" fillId="0" borderId="0" xfId="0" applyAlignment="1">
      <alignment wrapText="1"/>
    </xf>
    <xf numFmtId="164" fontId="1" fillId="0" borderId="0" xfId="0" applyFont="1" applyAlignment="1">
      <alignment wrapText="1"/>
    </xf>
    <xf numFmtId="164" fontId="0" fillId="0" borderId="0" xfId="0" applyAlignment="1">
      <alignment wrapText="1"/>
    </xf>
    <xf numFmtId="164" fontId="1" fillId="0" borderId="0" xfId="0" applyFont="1" applyAlignment="1">
      <alignment wrapText="1"/>
    </xf>
    <xf numFmtId="164" fontId="1" fillId="0" borderId="0" xfId="0" applyFont="1" applyAlignment="1">
      <alignment vertical="center" wrapText="1"/>
    </xf>
    <xf numFmtId="164" fontId="1" fillId="0" borderId="0" xfId="2" applyNumberFormat="1" applyFont="1" applyAlignment="1" applyProtection="1">
      <alignment horizontal="left" vertical="center" wrapText="1"/>
    </xf>
    <xf numFmtId="164" fontId="1" fillId="0" borderId="0" xfId="2" applyNumberFormat="1" applyFont="1" applyAlignment="1" applyProtection="1">
      <alignment horizontal="left" wrapText="1"/>
    </xf>
    <xf numFmtId="164" fontId="1" fillId="0" borderId="0" xfId="0" applyFont="1" applyAlignment="1"/>
    <xf numFmtId="164" fontId="1" fillId="0" borderId="0" xfId="2" applyNumberFormat="1" applyFont="1" applyAlignment="1" applyProtection="1">
      <alignment wrapText="1"/>
    </xf>
    <xf numFmtId="164" fontId="1" fillId="0" borderId="0" xfId="2" applyFont="1" applyAlignment="1"/>
    <xf numFmtId="164" fontId="1" fillId="0" borderId="0" xfId="2" applyNumberFormat="1" applyFont="1" applyAlignment="1" applyProtection="1"/>
    <xf numFmtId="164" fontId="1" fillId="0" borderId="0" xfId="2" applyNumberFormat="1" applyFont="1" applyAlignment="1" applyProtection="1">
      <alignment horizontal="left"/>
    </xf>
    <xf numFmtId="164" fontId="1" fillId="0" borderId="0" xfId="0" applyNumberFormat="1" applyFont="1" applyFill="1" applyAlignment="1" applyProtection="1">
      <alignment wrapText="1"/>
    </xf>
    <xf numFmtId="164" fontId="25" fillId="0" borderId="0" xfId="0" applyFont="1" applyAlignment="1">
      <alignment wrapText="1"/>
    </xf>
    <xf numFmtId="164" fontId="1" fillId="0" borderId="0" xfId="0" applyFont="1" applyFill="1" applyAlignment="1">
      <alignment wrapText="1"/>
    </xf>
    <xf numFmtId="164" fontId="1" fillId="0" borderId="0" xfId="2" applyNumberFormat="1" applyFont="1" applyFill="1" applyAlignment="1" applyProtection="1">
      <alignment vertical="top" wrapText="1"/>
    </xf>
    <xf numFmtId="164" fontId="10" fillId="0" borderId="0" xfId="0" applyNumberFormat="1" applyFont="1" applyFill="1" applyAlignment="1" applyProtection="1">
      <alignment wrapText="1"/>
    </xf>
    <xf numFmtId="169" fontId="1" fillId="0" borderId="0" xfId="0" applyNumberFormat="1" applyFont="1" applyAlignment="1" applyProtection="1">
      <alignment horizontal="left" wrapText="1"/>
    </xf>
    <xf numFmtId="164" fontId="1" fillId="0" borderId="0" xfId="2" applyNumberFormat="1" applyFont="1" applyAlignment="1" applyProtection="1">
      <alignment vertical="center" wrapText="1"/>
    </xf>
    <xf numFmtId="164" fontId="14" fillId="0" borderId="0" xfId="2" applyNumberFormat="1" applyFont="1" applyAlignment="1" applyProtection="1">
      <alignment horizontal="left" vertical="center" wrapText="1"/>
    </xf>
    <xf numFmtId="164" fontId="1" fillId="0" borderId="0" xfId="0" applyFont="1" applyAlignment="1">
      <alignment vertical="center"/>
    </xf>
    <xf numFmtId="164" fontId="1" fillId="0" borderId="0" xfId="0" applyFont="1" applyAlignment="1">
      <alignment horizontal="left"/>
    </xf>
    <xf numFmtId="169" fontId="1" fillId="0" borderId="0" xfId="0" applyNumberFormat="1" applyFont="1" applyAlignment="1">
      <alignment horizontal="left" vertical="center"/>
    </xf>
    <xf numFmtId="164" fontId="1" fillId="0" borderId="0" xfId="0" applyNumberFormat="1" applyFont="1" applyBorder="1" applyAlignment="1" applyProtection="1"/>
    <xf numFmtId="164" fontId="1" fillId="0" borderId="0" xfId="0" applyNumberFormat="1" applyFont="1" applyAlignment="1" applyProtection="1"/>
    <xf numFmtId="37" fontId="1" fillId="0" borderId="0" xfId="0" applyNumberFormat="1" applyFont="1" applyFill="1" applyAlignment="1" applyProtection="1"/>
    <xf numFmtId="37" fontId="1" fillId="0" borderId="0" xfId="0" applyNumberFormat="1" applyFont="1" applyFill="1" applyBorder="1" applyAlignment="1" applyProtection="1"/>
    <xf numFmtId="164" fontId="1" fillId="0" borderId="0" xfId="0" applyFont="1" applyFill="1" applyAlignment="1"/>
    <xf numFmtId="164" fontId="1" fillId="0" borderId="0" xfId="2" applyFont="1" applyFill="1" applyAlignment="1"/>
    <xf numFmtId="168" fontId="1" fillId="0" borderId="0" xfId="2" applyNumberFormat="1" applyFont="1" applyFill="1" applyAlignment="1" applyProtection="1"/>
    <xf numFmtId="164" fontId="1" fillId="0" borderId="0" xfId="2" applyNumberFormat="1" applyFont="1" applyFill="1" applyAlignment="1" applyProtection="1"/>
    <xf numFmtId="37" fontId="1" fillId="0" borderId="0" xfId="2" applyNumberFormat="1" applyFont="1" applyFill="1" applyAlignment="1" applyProtection="1"/>
    <xf numFmtId="164" fontId="1" fillId="0" borderId="0" xfId="0" applyNumberFormat="1" applyFont="1" applyFill="1" applyAlignment="1" applyProtection="1"/>
    <xf numFmtId="164" fontId="10" fillId="0" borderId="0" xfId="0" applyNumberFormat="1" applyFont="1" applyAlignment="1" applyProtection="1"/>
    <xf numFmtId="164" fontId="10" fillId="0" borderId="0" xfId="0" applyFont="1" applyAlignment="1"/>
    <xf numFmtId="37" fontId="1" fillId="0" borderId="0" xfId="2" applyNumberFormat="1" applyFont="1" applyAlignment="1" applyProtection="1"/>
    <xf numFmtId="166" fontId="1" fillId="0" borderId="0" xfId="2" applyNumberFormat="1" applyFont="1" applyBorder="1" applyAlignment="1" applyProtection="1"/>
    <xf numFmtId="164" fontId="25" fillId="0" borderId="0" xfId="2" applyFont="1" applyAlignment="1"/>
    <xf numFmtId="164" fontId="1" fillId="0" borderId="3" xfId="2" applyNumberFormat="1" applyFont="1" applyBorder="1" applyAlignment="1" applyProtection="1"/>
    <xf numFmtId="37" fontId="1" fillId="0" borderId="3" xfId="2" applyNumberFormat="1" applyFont="1" applyBorder="1" applyAlignment="1" applyProtection="1"/>
    <xf numFmtId="168" fontId="1" fillId="0" borderId="0" xfId="0" applyNumberFormat="1" applyFont="1" applyAlignment="1" applyProtection="1">
      <alignment horizontal="center"/>
    </xf>
    <xf numFmtId="164" fontId="11" fillId="0" borderId="0" xfId="2" applyNumberFormat="1" applyFont="1" applyAlignment="1" applyProtection="1">
      <alignment horizontal="center" vertical="center"/>
    </xf>
    <xf numFmtId="164" fontId="25" fillId="0" borderId="0" xfId="2" applyNumberFormat="1" applyFont="1" applyAlignment="1" applyProtection="1">
      <alignment horizontal="center" wrapText="1"/>
    </xf>
    <xf numFmtId="164" fontId="25" fillId="0" borderId="0" xfId="2" applyNumberFormat="1" applyFont="1" applyAlignment="1" applyProtection="1">
      <alignment wrapText="1"/>
    </xf>
    <xf numFmtId="164" fontId="1" fillId="0" borderId="0" xfId="0" applyFont="1" applyAlignment="1">
      <alignment wrapText="1"/>
    </xf>
    <xf numFmtId="164" fontId="1" fillId="0" borderId="0" xfId="0" applyFont="1" applyAlignment="1"/>
    <xf numFmtId="164" fontId="1" fillId="0" borderId="0" xfId="2" applyNumberFormat="1" applyFont="1" applyAlignment="1" applyProtection="1">
      <alignment horizontal="left"/>
    </xf>
    <xf numFmtId="164" fontId="25" fillId="0" borderId="0" xfId="0" applyNumberFormat="1" applyFont="1" applyFill="1" applyAlignment="1" applyProtection="1">
      <alignment wrapText="1"/>
    </xf>
    <xf numFmtId="164" fontId="1" fillId="0" borderId="0" xfId="2" applyNumberFormat="1" applyFont="1" applyAlignment="1" applyProtection="1"/>
    <xf numFmtId="164" fontId="1" fillId="0" borderId="0" xfId="0" applyNumberFormat="1" applyFont="1" applyFill="1" applyAlignment="1" applyProtection="1">
      <alignment wrapText="1"/>
    </xf>
    <xf numFmtId="164" fontId="1" fillId="0" borderId="0" xfId="2" applyNumberFormat="1" applyFont="1" applyFill="1" applyAlignment="1" applyProtection="1">
      <alignment vertical="top" wrapText="1"/>
    </xf>
    <xf numFmtId="164" fontId="1" fillId="0" borderId="0" xfId="0" applyFont="1" applyAlignment="1"/>
    <xf numFmtId="164" fontId="1" fillId="0" borderId="0" xfId="2" applyNumberFormat="1" applyFont="1" applyAlignment="1" applyProtection="1">
      <alignment horizontal="left"/>
    </xf>
    <xf numFmtId="164" fontId="1" fillId="0" borderId="0" xfId="2" applyNumberFormat="1" applyFont="1" applyAlignment="1" applyProtection="1">
      <alignment horizontal="left"/>
    </xf>
    <xf numFmtId="164" fontId="14" fillId="0" borderId="0" xfId="0" applyFont="1" applyBorder="1"/>
    <xf numFmtId="164" fontId="1" fillId="0" borderId="0" xfId="2" applyNumberFormat="1" applyFont="1" applyBorder="1" applyAlignment="1" applyProtection="1">
      <alignment horizontal="center"/>
    </xf>
    <xf numFmtId="164" fontId="1" fillId="0" borderId="0" xfId="0" applyFont="1" applyBorder="1" applyAlignment="1"/>
    <xf numFmtId="164" fontId="14" fillId="0" borderId="0" xfId="2" applyNumberFormat="1" applyFont="1" applyAlignment="1" applyProtection="1">
      <alignment horizontal="left"/>
    </xf>
    <xf numFmtId="164" fontId="29" fillId="0" borderId="0" xfId="3" applyNumberFormat="1" applyFont="1" applyAlignment="1" applyProtection="1">
      <alignment horizontal="left"/>
    </xf>
    <xf numFmtId="164" fontId="30" fillId="0" borderId="0" xfId="3" applyFont="1"/>
    <xf numFmtId="164" fontId="30" fillId="0" borderId="0" xfId="3" applyNumberFormat="1" applyFont="1" applyProtection="1"/>
    <xf numFmtId="3" fontId="30" fillId="0" borderId="0" xfId="3" applyNumberFormat="1" applyFont="1" applyProtection="1"/>
    <xf numFmtId="164" fontId="1" fillId="0" borderId="9" xfId="0" applyNumberFormat="1" applyFont="1" applyBorder="1" applyAlignment="1" applyProtection="1">
      <alignment horizontal="center"/>
    </xf>
    <xf numFmtId="164" fontId="1" fillId="0" borderId="0" xfId="0" applyFont="1" applyAlignment="1">
      <alignment wrapText="1"/>
    </xf>
    <xf numFmtId="164" fontId="1" fillId="0" borderId="0" xfId="0" applyNumberFormat="1" applyFont="1" applyAlignment="1" applyProtection="1">
      <alignment horizontal="left" wrapText="1"/>
    </xf>
    <xf numFmtId="164" fontId="1" fillId="0" borderId="0" xfId="2" applyFont="1" applyAlignment="1"/>
    <xf numFmtId="164" fontId="1" fillId="0" borderId="0" xfId="0" applyFont="1" applyAlignment="1"/>
    <xf numFmtId="164" fontId="1" fillId="0" borderId="0" xfId="0" applyFont="1" applyAlignment="1">
      <alignment vertical="center" wrapText="1"/>
    </xf>
    <xf numFmtId="164" fontId="0" fillId="0" borderId="0" xfId="0" applyFont="1" applyAlignment="1">
      <alignment wrapText="1"/>
    </xf>
    <xf numFmtId="164" fontId="25" fillId="0" borderId="0" xfId="0" applyNumberFormat="1" applyFont="1" applyFill="1" applyAlignment="1" applyProtection="1">
      <alignment wrapText="1"/>
    </xf>
    <xf numFmtId="164" fontId="1" fillId="0" borderId="0" xfId="2" applyNumberFormat="1" applyFont="1" applyAlignment="1" applyProtection="1">
      <alignment horizontal="left"/>
    </xf>
    <xf numFmtId="164" fontId="1" fillId="0" borderId="0" xfId="2" applyNumberFormat="1" applyFont="1" applyAlignment="1" applyProtection="1"/>
    <xf numFmtId="164" fontId="1" fillId="0" borderId="0" xfId="2" applyNumberFormat="1" applyFont="1" applyFill="1" applyAlignment="1" applyProtection="1">
      <alignment vertical="top" wrapText="1"/>
    </xf>
    <xf numFmtId="164" fontId="13" fillId="0" borderId="0" xfId="0" applyFont="1"/>
    <xf numFmtId="42" fontId="1" fillId="0" borderId="0" xfId="0" applyNumberFormat="1" applyFont="1" applyProtection="1"/>
    <xf numFmtId="165" fontId="14" fillId="0" borderId="0" xfId="0" applyNumberFormat="1" applyFont="1" applyAlignment="1" applyProtection="1">
      <alignment horizontal="right"/>
    </xf>
    <xf numFmtId="164" fontId="1" fillId="0" borderId="0" xfId="0" applyFont="1" applyAlignment="1">
      <alignment vertical="center" wrapText="1"/>
    </xf>
    <xf numFmtId="164" fontId="1" fillId="0" borderId="0" xfId="2" applyNumberFormat="1" applyFont="1" applyAlignment="1" applyProtection="1">
      <alignment horizontal="left" wrapText="1"/>
    </xf>
    <xf numFmtId="164" fontId="1" fillId="0" borderId="0" xfId="0" applyFont="1" applyAlignment="1"/>
    <xf numFmtId="164" fontId="1" fillId="0" borderId="0" xfId="0" applyFont="1" applyAlignment="1">
      <alignment vertical="center"/>
    </xf>
    <xf numFmtId="164" fontId="10" fillId="0" borderId="0" xfId="2" applyNumberFormat="1" applyFont="1" applyProtection="1"/>
    <xf numFmtId="168" fontId="10" fillId="0" borderId="0" xfId="2" applyNumberFormat="1" applyFont="1" applyProtection="1"/>
    <xf numFmtId="164" fontId="10" fillId="0" borderId="0" xfId="2" applyFont="1"/>
    <xf numFmtId="168" fontId="10" fillId="0" borderId="0" xfId="2" applyNumberFormat="1" applyFont="1" applyAlignment="1" applyProtection="1">
      <alignment horizontal="center"/>
    </xf>
    <xf numFmtId="166" fontId="10" fillId="0" borderId="0" xfId="2" applyNumberFormat="1" applyFont="1" applyBorder="1" applyAlignment="1" applyProtection="1">
      <alignment horizontal="right"/>
    </xf>
    <xf numFmtId="37" fontId="10" fillId="0" borderId="0" xfId="2" applyNumberFormat="1" applyFont="1" applyProtection="1"/>
    <xf numFmtId="167" fontId="10" fillId="0" borderId="0" xfId="2" applyNumberFormat="1" applyFont="1" applyProtection="1"/>
    <xf numFmtId="164" fontId="1" fillId="0" borderId="0" xfId="2" applyNumberFormat="1" applyFont="1" applyFill="1" applyAlignment="1" applyProtection="1">
      <alignment vertical="center" wrapText="1"/>
    </xf>
    <xf numFmtId="164" fontId="3" fillId="0" borderId="0" xfId="0" applyFont="1" applyAlignment="1">
      <alignment vertical="center" wrapText="1"/>
    </xf>
    <xf numFmtId="164" fontId="1" fillId="0" borderId="0" xfId="0" applyFont="1" applyAlignment="1"/>
    <xf numFmtId="164" fontId="1" fillId="0" borderId="0" xfId="2" applyNumberFormat="1" applyFont="1" applyAlignment="1" applyProtection="1">
      <alignment horizontal="left" wrapText="1"/>
    </xf>
    <xf numFmtId="164" fontId="1" fillId="0" borderId="0" xfId="2" applyNumberFormat="1" applyFont="1" applyAlignment="1" applyProtection="1">
      <alignment horizontal="left"/>
    </xf>
    <xf numFmtId="164" fontId="1" fillId="0" borderId="0" xfId="0" applyFont="1" applyAlignment="1">
      <alignment horizontal="center" vertical="top" wrapText="1"/>
    </xf>
    <xf numFmtId="43" fontId="1" fillId="0" borderId="9" xfId="0" applyNumberFormat="1" applyFont="1" applyBorder="1" applyAlignment="1" applyProtection="1">
      <alignment horizontal="right"/>
    </xf>
    <xf numFmtId="166" fontId="1" fillId="0" borderId="9" xfId="0" applyNumberFormat="1" applyFont="1" applyBorder="1" applyProtection="1"/>
    <xf numFmtId="164" fontId="13" fillId="0" borderId="0" xfId="3" applyNumberFormat="1" applyFont="1" applyFill="1" applyAlignment="1" applyProtection="1">
      <alignment horizontal="left"/>
    </xf>
    <xf numFmtId="3" fontId="1" fillId="0" borderId="0" xfId="3" applyNumberFormat="1" applyFont="1" applyFill="1" applyProtection="1"/>
    <xf numFmtId="164" fontId="13" fillId="0" borderId="0" xfId="3" applyNumberFormat="1" applyFont="1" applyFill="1" applyProtection="1"/>
    <xf numFmtId="164" fontId="1" fillId="0" borderId="0" xfId="3" applyNumberFormat="1" applyFont="1" applyFill="1" applyAlignment="1" applyProtection="1">
      <alignment horizontal="left"/>
    </xf>
    <xf numFmtId="3" fontId="1" fillId="0" borderId="0" xfId="3" applyNumberFormat="1" applyFont="1" applyFill="1" applyBorder="1" applyAlignment="1" applyProtection="1">
      <alignment horizontal="right"/>
    </xf>
    <xf numFmtId="3" fontId="1" fillId="0" borderId="5" xfId="3" applyNumberFormat="1" applyFont="1" applyFill="1" applyBorder="1" applyAlignment="1" applyProtection="1">
      <alignment horizontal="right"/>
    </xf>
    <xf numFmtId="164" fontId="2" fillId="0" borderId="0" xfId="3" applyFill="1"/>
    <xf numFmtId="3" fontId="1" fillId="0" borderId="6" xfId="3" applyNumberFormat="1" applyFont="1" applyFill="1" applyBorder="1" applyAlignment="1" applyProtection="1">
      <alignment horizontal="right"/>
    </xf>
    <xf numFmtId="3" fontId="1" fillId="0" borderId="5" xfId="1" applyNumberFormat="1" applyFont="1" applyFill="1" applyBorder="1"/>
    <xf numFmtId="164" fontId="1" fillId="0" borderId="0" xfId="0" applyFont="1" applyAlignment="1">
      <alignment vertical="center" wrapText="1"/>
    </xf>
    <xf numFmtId="164" fontId="3" fillId="0" borderId="0" xfId="0" applyFont="1" applyAlignment="1">
      <alignment vertical="center" wrapText="1"/>
    </xf>
    <xf numFmtId="164" fontId="1" fillId="0" borderId="0" xfId="2" applyNumberFormat="1" applyFont="1" applyAlignment="1" applyProtection="1"/>
    <xf numFmtId="164" fontId="1" fillId="0" borderId="0" xfId="2" applyNumberFormat="1" applyFont="1" applyFill="1" applyAlignment="1" applyProtection="1">
      <alignment vertical="top" wrapText="1"/>
    </xf>
    <xf numFmtId="164" fontId="1" fillId="0" borderId="0" xfId="0" applyFont="1" applyAlignment="1">
      <alignment wrapText="1"/>
    </xf>
    <xf numFmtId="164" fontId="1" fillId="0" borderId="0" xfId="0" applyFont="1" applyAlignment="1"/>
    <xf numFmtId="164" fontId="0" fillId="0" borderId="0" xfId="0" applyFont="1" applyAlignment="1">
      <alignment wrapText="1"/>
    </xf>
    <xf numFmtId="164" fontId="0" fillId="0" borderId="0" xfId="0" applyFont="1" applyAlignment="1">
      <alignment vertical="center" wrapText="1"/>
    </xf>
    <xf numFmtId="164" fontId="1" fillId="0" borderId="0" xfId="2" applyNumberFormat="1" applyFont="1" applyAlignment="1" applyProtection="1">
      <alignment horizontal="left"/>
    </xf>
    <xf numFmtId="164" fontId="3" fillId="0" borderId="0" xfId="0" applyFont="1" applyAlignment="1">
      <alignment wrapText="1"/>
    </xf>
    <xf numFmtId="164" fontId="1" fillId="0" borderId="0" xfId="2" applyFont="1" applyAlignment="1"/>
    <xf numFmtId="164" fontId="1" fillId="0" borderId="0" xfId="3" applyFont="1" applyAlignment="1">
      <alignment wrapText="1"/>
    </xf>
    <xf numFmtId="164" fontId="1" fillId="0" borderId="9" xfId="0" applyFont="1" applyBorder="1" applyAlignment="1">
      <alignment horizontal="center"/>
    </xf>
    <xf numFmtId="3" fontId="1" fillId="0" borderId="9" xfId="0" applyNumberFormat="1" applyFont="1" applyBorder="1" applyAlignment="1" applyProtection="1">
      <alignment horizontal="right"/>
    </xf>
    <xf numFmtId="164" fontId="1" fillId="0" borderId="0" xfId="0" applyFont="1" applyAlignment="1">
      <alignment horizontal="center"/>
    </xf>
    <xf numFmtId="164" fontId="33" fillId="0" borderId="0" xfId="0" applyFont="1" applyAlignment="1">
      <alignment wrapText="1"/>
    </xf>
    <xf numFmtId="164" fontId="14" fillId="0" borderId="0" xfId="3" applyFont="1"/>
    <xf numFmtId="168" fontId="14" fillId="0" borderId="0" xfId="3" applyNumberFormat="1" applyFont="1" applyAlignment="1">
      <alignment horizontal="center"/>
    </xf>
    <xf numFmtId="164" fontId="14" fillId="0" borderId="0" xfId="3" applyNumberFormat="1" applyFont="1" applyFill="1" applyAlignment="1" applyProtection="1">
      <alignment horizontal="center"/>
    </xf>
    <xf numFmtId="166" fontId="14" fillId="0" borderId="0" xfId="1" applyNumberFormat="1" applyFont="1"/>
    <xf numFmtId="164" fontId="14" fillId="0" borderId="0" xfId="0" applyNumberFormat="1" applyFont="1" applyBorder="1" applyProtection="1"/>
    <xf numFmtId="166" fontId="1" fillId="0" borderId="6" xfId="1" applyNumberFormat="1" applyFont="1" applyBorder="1"/>
    <xf numFmtId="41" fontId="1" fillId="0" borderId="1" xfId="3" applyNumberFormat="1" applyFont="1" applyBorder="1" applyAlignment="1" applyProtection="1">
      <alignment horizontal="right"/>
    </xf>
    <xf numFmtId="164" fontId="1" fillId="0" borderId="0" xfId="0" applyFont="1" applyAlignment="1"/>
    <xf numFmtId="164" fontId="1" fillId="0" borderId="0" xfId="2" applyFont="1" applyAlignment="1"/>
    <xf numFmtId="164" fontId="1" fillId="0" borderId="0" xfId="2" applyNumberFormat="1" applyFont="1" applyAlignment="1" applyProtection="1">
      <alignment horizontal="left"/>
    </xf>
    <xf numFmtId="166" fontId="1" fillId="4" borderId="9" xfId="2" applyNumberFormat="1" applyFont="1" applyFill="1" applyBorder="1" applyProtection="1"/>
    <xf numFmtId="167" fontId="1" fillId="0" borderId="0" xfId="5" applyNumberFormat="1" applyFont="1" applyBorder="1" applyProtection="1"/>
    <xf numFmtId="44" fontId="1" fillId="0" borderId="0" xfId="5" applyFont="1" applyBorder="1" applyAlignment="1" applyProtection="1">
      <alignment horizontal="right"/>
    </xf>
    <xf numFmtId="44" fontId="1" fillId="4" borderId="0" xfId="5" applyFont="1" applyFill="1" applyBorder="1" applyProtection="1"/>
    <xf numFmtId="166" fontId="1" fillId="0" borderId="0" xfId="1" applyNumberFormat="1" applyFont="1" applyAlignment="1" applyProtection="1">
      <alignment horizontal="center"/>
    </xf>
    <xf numFmtId="164" fontId="1" fillId="0" borderId="0" xfId="2" applyNumberFormat="1" applyFont="1" applyFill="1" applyAlignment="1" applyProtection="1">
      <alignment horizontal="left" wrapText="1"/>
    </xf>
    <xf numFmtId="168" fontId="1" fillId="0" borderId="0" xfId="0" applyNumberFormat="1" applyFont="1" applyFill="1" applyAlignment="1">
      <alignment horizontal="center"/>
    </xf>
    <xf numFmtId="166" fontId="1" fillId="0" borderId="0" xfId="0" applyNumberFormat="1" applyFont="1" applyFill="1" applyBorder="1"/>
    <xf numFmtId="166" fontId="1" fillId="0" borderId="0" xfId="0" applyNumberFormat="1" applyFont="1" applyFill="1"/>
    <xf numFmtId="164" fontId="1" fillId="0" borderId="0" xfId="0" applyFont="1" applyAlignment="1"/>
    <xf numFmtId="164" fontId="1" fillId="0" borderId="0" xfId="2" applyNumberFormat="1" applyFont="1" applyAlignment="1" applyProtection="1">
      <alignment horizontal="left"/>
    </xf>
    <xf numFmtId="164" fontId="1" fillId="0" borderId="0" xfId="2" applyFont="1" applyAlignment="1"/>
    <xf numFmtId="164" fontId="1" fillId="0" borderId="0" xfId="2" applyNumberFormat="1" applyFont="1" applyAlignment="1" applyProtection="1"/>
    <xf numFmtId="164" fontId="14" fillId="0" borderId="0" xfId="0" applyNumberFormat="1" applyFont="1" applyAlignment="1" applyProtection="1">
      <alignment horizontal="left"/>
    </xf>
    <xf numFmtId="164" fontId="14" fillId="0" borderId="0" xfId="0" applyNumberFormat="1" applyFont="1" applyAlignment="1" applyProtection="1">
      <alignment horizontal="center"/>
    </xf>
    <xf numFmtId="43" fontId="14" fillId="0" borderId="0" xfId="0" applyNumberFormat="1" applyFont="1" applyBorder="1" applyAlignment="1" applyProtection="1">
      <alignment horizontal="right"/>
    </xf>
    <xf numFmtId="3" fontId="14" fillId="0" borderId="0" xfId="0" applyNumberFormat="1" applyFont="1" applyBorder="1" applyAlignment="1" applyProtection="1">
      <alignment horizontal="right"/>
    </xf>
    <xf numFmtId="166" fontId="14" fillId="0" borderId="0" xfId="0" applyNumberFormat="1" applyFont="1" applyProtection="1"/>
    <xf numFmtId="164" fontId="33" fillId="0" borderId="0" xfId="0" applyFont="1" applyAlignment="1"/>
    <xf numFmtId="167" fontId="1" fillId="0" borderId="0" xfId="2" applyNumberFormat="1" applyFont="1" applyAlignment="1" applyProtection="1">
      <alignment horizontal="right"/>
    </xf>
    <xf numFmtId="164" fontId="20" fillId="0" borderId="0" xfId="0" applyFont="1" applyAlignment="1">
      <alignment horizontal="center"/>
    </xf>
    <xf numFmtId="164" fontId="1" fillId="0" borderId="0" xfId="0" applyNumberFormat="1" applyFont="1" applyAlignment="1" applyProtection="1">
      <alignment vertical="center" wrapText="1"/>
    </xf>
    <xf numFmtId="164" fontId="1" fillId="0" borderId="0" xfId="0" applyFont="1" applyAlignment="1">
      <alignment vertical="center" wrapText="1"/>
    </xf>
    <xf numFmtId="164" fontId="0" fillId="0" borderId="0" xfId="0" applyFont="1" applyAlignment="1">
      <alignment vertical="center"/>
    </xf>
    <xf numFmtId="164" fontId="1" fillId="0" borderId="0" xfId="0" applyNumberFormat="1" applyFont="1" applyAlignment="1" applyProtection="1">
      <alignment horizontal="left" wrapText="1"/>
    </xf>
    <xf numFmtId="164" fontId="0" fillId="0" borderId="0" xfId="0" applyAlignment="1">
      <alignment wrapText="1"/>
    </xf>
    <xf numFmtId="164" fontId="0" fillId="0" borderId="0" xfId="0" applyAlignment="1">
      <alignment vertical="center" wrapText="1"/>
    </xf>
    <xf numFmtId="164" fontId="1" fillId="0" borderId="0" xfId="2" applyFont="1" applyAlignment="1">
      <alignment wrapText="1"/>
    </xf>
    <xf numFmtId="164" fontId="3" fillId="0" borderId="0" xfId="0" applyFont="1" applyAlignment="1"/>
    <xf numFmtId="164" fontId="1" fillId="0" borderId="3" xfId="0" applyNumberFormat="1" applyFont="1" applyBorder="1" applyAlignment="1" applyProtection="1">
      <alignment horizontal="left" wrapText="1"/>
    </xf>
    <xf numFmtId="164" fontId="1" fillId="0" borderId="3" xfId="0" applyFont="1" applyBorder="1" applyAlignment="1">
      <alignment wrapText="1"/>
    </xf>
    <xf numFmtId="164" fontId="1" fillId="0" borderId="0" xfId="0" applyFont="1" applyAlignment="1">
      <alignment wrapText="1"/>
    </xf>
    <xf numFmtId="164" fontId="10" fillId="0" borderId="0" xfId="0" applyFont="1" applyAlignment="1"/>
    <xf numFmtId="164" fontId="4" fillId="0" borderId="0" xfId="0" applyFont="1" applyAlignment="1"/>
    <xf numFmtId="164" fontId="0" fillId="0" borderId="0" xfId="0" applyFont="1" applyAlignment="1">
      <alignment wrapText="1"/>
    </xf>
    <xf numFmtId="164" fontId="1" fillId="0" borderId="0" xfId="0" applyNumberFormat="1" applyFont="1" applyAlignment="1" applyProtection="1">
      <alignment horizontal="left" vertical="center" wrapText="1"/>
    </xf>
    <xf numFmtId="164" fontId="0" fillId="0" borderId="0" xfId="0" applyFont="1" applyAlignment="1">
      <alignment vertical="center" wrapText="1"/>
    </xf>
    <xf numFmtId="164" fontId="14" fillId="0" borderId="0" xfId="2" applyNumberFormat="1" applyFont="1" applyAlignment="1" applyProtection="1">
      <alignment horizontal="left"/>
    </xf>
    <xf numFmtId="164" fontId="33" fillId="0" borderId="0" xfId="0" applyFont="1" applyAlignment="1"/>
    <xf numFmtId="164" fontId="0" fillId="0" borderId="0" xfId="0" applyAlignment="1"/>
    <xf numFmtId="164" fontId="1" fillId="0" borderId="0" xfId="2" applyNumberFormat="1" applyFont="1" applyAlignment="1" applyProtection="1">
      <alignment horizontal="left" vertical="center" wrapText="1"/>
    </xf>
    <xf numFmtId="164" fontId="1" fillId="0" borderId="0" xfId="0" applyFont="1" applyAlignment="1">
      <alignment horizontal="left" vertical="center" wrapText="1"/>
    </xf>
    <xf numFmtId="164" fontId="1" fillId="0" borderId="0" xfId="0" applyNumberFormat="1" applyFont="1" applyFill="1" applyBorder="1" applyAlignment="1" applyProtection="1">
      <alignment vertical="center" wrapText="1"/>
    </xf>
    <xf numFmtId="169" fontId="1" fillId="0" borderId="0" xfId="0" applyNumberFormat="1" applyFont="1" applyAlignment="1" applyProtection="1">
      <alignment horizontal="left" vertical="center" wrapText="1"/>
    </xf>
    <xf numFmtId="164" fontId="1" fillId="0" borderId="0" xfId="2" applyNumberFormat="1" applyFont="1" applyAlignment="1" applyProtection="1">
      <alignment horizontal="left" wrapText="1"/>
    </xf>
    <xf numFmtId="164" fontId="1" fillId="0" borderId="0" xfId="0" applyNumberFormat="1" applyFont="1" applyBorder="1" applyAlignment="1" applyProtection="1">
      <alignment horizontal="left" wrapText="1"/>
    </xf>
    <xf numFmtId="164" fontId="10" fillId="0" borderId="0" xfId="0" applyNumberFormat="1" applyFont="1" applyAlignment="1" applyProtection="1">
      <alignment horizontal="center"/>
    </xf>
    <xf numFmtId="164" fontId="1" fillId="0" borderId="0" xfId="0" applyNumberFormat="1" applyFont="1" applyAlignment="1" applyProtection="1">
      <alignment wrapText="1"/>
    </xf>
    <xf numFmtId="164" fontId="1" fillId="0" borderId="0" xfId="0" applyFont="1" applyAlignment="1"/>
    <xf numFmtId="164" fontId="1" fillId="0" borderId="0" xfId="0" applyNumberFormat="1" applyFont="1" applyFill="1" applyAlignment="1" applyProtection="1">
      <alignment wrapText="1"/>
    </xf>
    <xf numFmtId="164" fontId="25" fillId="0" borderId="0" xfId="0" applyFont="1" applyFill="1" applyAlignment="1">
      <alignment wrapText="1"/>
    </xf>
    <xf numFmtId="164" fontId="1" fillId="0" borderId="0" xfId="2" applyNumberFormat="1" applyFont="1" applyFill="1" applyAlignment="1" applyProtection="1">
      <alignment vertical="center" wrapText="1"/>
    </xf>
    <xf numFmtId="164" fontId="3" fillId="0" borderId="0" xfId="0" applyFont="1" applyAlignment="1">
      <alignment vertical="center" wrapText="1"/>
    </xf>
    <xf numFmtId="164" fontId="1" fillId="0" borderId="0" xfId="2" applyNumberFormat="1" applyFont="1" applyAlignment="1" applyProtection="1">
      <alignment wrapText="1"/>
    </xf>
    <xf numFmtId="164" fontId="3" fillId="0" borderId="0" xfId="0" applyFont="1" applyAlignment="1">
      <alignment wrapText="1"/>
    </xf>
    <xf numFmtId="164" fontId="1" fillId="0" borderId="0" xfId="0" applyNumberFormat="1" applyFont="1" applyFill="1" applyAlignment="1" applyProtection="1">
      <alignment horizontal="left" wrapText="1"/>
    </xf>
    <xf numFmtId="164" fontId="1" fillId="0" borderId="0" xfId="2" applyNumberFormat="1" applyFont="1" applyAlignment="1" applyProtection="1">
      <alignment horizontal="left"/>
    </xf>
    <xf numFmtId="164" fontId="1" fillId="0" borderId="0" xfId="2" applyNumberFormat="1" applyFont="1" applyFill="1" applyAlignment="1" applyProtection="1">
      <alignment horizontal="left" wrapText="1"/>
    </xf>
    <xf numFmtId="164" fontId="1" fillId="0" borderId="0" xfId="0" applyFont="1" applyAlignment="1">
      <alignment horizontal="left" wrapText="1"/>
    </xf>
    <xf numFmtId="164" fontId="3" fillId="0" borderId="0" xfId="0" applyFont="1" applyAlignment="1">
      <alignment horizontal="left" vertical="center" wrapText="1"/>
    </xf>
    <xf numFmtId="164" fontId="1" fillId="0" borderId="0" xfId="2" applyNumberFormat="1" applyFont="1" applyFill="1" applyAlignment="1" applyProtection="1">
      <alignment vertical="top" wrapText="1"/>
    </xf>
    <xf numFmtId="164" fontId="3" fillId="0" borderId="0" xfId="0" applyFont="1" applyAlignment="1">
      <alignment vertical="top" wrapText="1"/>
    </xf>
    <xf numFmtId="164" fontId="1" fillId="0" borderId="0" xfId="2" applyNumberFormat="1" applyFont="1" applyAlignment="1" applyProtection="1">
      <alignment vertical="center" wrapText="1"/>
    </xf>
    <xf numFmtId="164" fontId="25" fillId="0" borderId="0" xfId="0" applyNumberFormat="1" applyFont="1" applyFill="1" applyAlignment="1" applyProtection="1">
      <alignment wrapText="1"/>
    </xf>
    <xf numFmtId="164" fontId="1" fillId="0" borderId="0" xfId="2" applyFont="1" applyAlignment="1"/>
    <xf numFmtId="164" fontId="1" fillId="0" borderId="10" xfId="2" applyNumberFormat="1" applyFont="1" applyBorder="1" applyAlignment="1" applyProtection="1">
      <alignment horizontal="left" vertical="center" wrapText="1"/>
    </xf>
    <xf numFmtId="164" fontId="3" fillId="0" borderId="10" xfId="0" applyFont="1" applyBorder="1" applyAlignment="1">
      <alignment horizontal="left" vertical="center" wrapText="1"/>
    </xf>
    <xf numFmtId="164" fontId="3" fillId="0" borderId="0" xfId="0" applyFont="1" applyAlignment="1">
      <alignment horizontal="left" wrapText="1"/>
    </xf>
    <xf numFmtId="164" fontId="10" fillId="0" borderId="0" xfId="0" applyNumberFormat="1" applyFont="1" applyFill="1" applyAlignment="1" applyProtection="1">
      <alignment vertical="center" wrapText="1"/>
    </xf>
    <xf numFmtId="164" fontId="1" fillId="0" borderId="0" xfId="0" applyNumberFormat="1" applyFont="1" applyFill="1" applyAlignment="1" applyProtection="1">
      <alignment vertical="center" wrapText="1"/>
    </xf>
    <xf numFmtId="164" fontId="13" fillId="0" borderId="0" xfId="2" applyFont="1" applyAlignment="1"/>
    <xf numFmtId="164" fontId="32" fillId="0" borderId="0" xfId="0" applyFont="1" applyAlignment="1"/>
    <xf numFmtId="164" fontId="13" fillId="0" borderId="0" xfId="2" applyNumberFormat="1" applyFont="1" applyAlignment="1" applyProtection="1"/>
    <xf numFmtId="164" fontId="1" fillId="0" borderId="0" xfId="2" quotePrefix="1" applyNumberFormat="1" applyFont="1" applyAlignment="1" applyProtection="1">
      <alignment horizontal="left" wrapText="1"/>
    </xf>
    <xf numFmtId="164" fontId="1" fillId="0" borderId="0" xfId="2" applyNumberFormat="1" applyFont="1" applyAlignment="1" applyProtection="1"/>
    <xf numFmtId="164" fontId="1" fillId="3" borderId="0" xfId="2" applyNumberFormat="1" applyFont="1" applyFill="1" applyAlignment="1" applyProtection="1">
      <alignment horizontal="left" wrapText="1"/>
    </xf>
    <xf numFmtId="164" fontId="1" fillId="2" borderId="0" xfId="2" applyNumberFormat="1" applyFont="1" applyFill="1" applyAlignment="1" applyProtection="1">
      <alignment horizontal="left" wrapText="1"/>
    </xf>
    <xf numFmtId="164" fontId="1" fillId="0" borderId="0" xfId="3" applyFont="1" applyAlignment="1">
      <alignment wrapText="1"/>
    </xf>
    <xf numFmtId="164" fontId="10" fillId="0" borderId="0" xfId="3" applyNumberFormat="1" applyFont="1" applyAlignment="1" applyProtection="1">
      <alignment horizontal="center"/>
    </xf>
    <xf numFmtId="164" fontId="1" fillId="0" borderId="0" xfId="3" applyNumberFormat="1" applyFont="1" applyAlignment="1" applyProtection="1">
      <alignment wrapText="1"/>
    </xf>
    <xf numFmtId="164" fontId="1" fillId="0" borderId="0" xfId="0" applyNumberFormat="1" applyFont="1" applyFill="1" applyBorder="1" applyAlignment="1" applyProtection="1">
      <alignment horizontal="left" vertical="center" wrapText="1"/>
    </xf>
    <xf numFmtId="164" fontId="1" fillId="0" borderId="0" xfId="0" applyFont="1" applyAlignment="1">
      <alignment horizontal="left" vertical="center"/>
    </xf>
    <xf numFmtId="164" fontId="1" fillId="0" borderId="0" xfId="0" applyFont="1" applyAlignment="1">
      <alignment vertical="center"/>
    </xf>
    <xf numFmtId="164" fontId="1" fillId="0" borderId="0" xfId="3" applyNumberFormat="1" applyFont="1" applyAlignment="1" applyProtection="1">
      <alignment horizontal="left" wrapText="1"/>
    </xf>
    <xf numFmtId="164" fontId="1" fillId="0" borderId="0" xfId="3" applyNumberFormat="1" applyFont="1" applyFill="1" applyAlignment="1" applyProtection="1">
      <alignment wrapText="1"/>
    </xf>
    <xf numFmtId="164" fontId="1" fillId="0" borderId="0" xfId="3" applyFont="1" applyFill="1" applyAlignment="1">
      <alignment wrapText="1"/>
    </xf>
    <xf numFmtId="164" fontId="14" fillId="0" borderId="0" xfId="0" applyFont="1" applyAlignment="1">
      <alignment wrapText="1"/>
    </xf>
    <xf numFmtId="164" fontId="33" fillId="0" borderId="0" xfId="0" applyFont="1" applyAlignment="1">
      <alignment wrapText="1"/>
    </xf>
    <xf numFmtId="166" fontId="1" fillId="0" borderId="0" xfId="2" applyNumberFormat="1" applyFont="1" applyBorder="1" applyAlignment="1" applyProtection="1">
      <alignment horizontal="center"/>
    </xf>
    <xf numFmtId="37" fontId="1" fillId="0" borderId="0" xfId="2" applyNumberFormat="1" applyFont="1" applyAlignment="1" applyProtection="1">
      <alignment horizontal="center"/>
    </xf>
    <xf numFmtId="41" fontId="1" fillId="0" borderId="0" xfId="2" applyNumberFormat="1" applyFont="1" applyAlignment="1" applyProtection="1"/>
    <xf numFmtId="164" fontId="14" fillId="0" borderId="0" xfId="2" applyFont="1" applyAlignment="1"/>
    <xf numFmtId="164" fontId="14" fillId="0" borderId="0" xfId="0" applyFont="1" applyAlignment="1">
      <alignment horizontal="center"/>
    </xf>
    <xf numFmtId="42" fontId="14" fillId="0" borderId="0" xfId="1" applyNumberFormat="1" applyFont="1" applyAlignment="1" applyProtection="1">
      <alignment horizontal="center"/>
    </xf>
    <xf numFmtId="164" fontId="1" fillId="0" borderId="9" xfId="2" applyNumberFormat="1" applyFont="1" applyBorder="1" applyAlignment="1" applyProtection="1">
      <alignment horizontal="center"/>
    </xf>
    <xf numFmtId="166" fontId="1" fillId="0" borderId="9" xfId="1" applyNumberFormat="1" applyFont="1" applyBorder="1" applyAlignment="1" applyProtection="1">
      <alignment horizontal="center"/>
    </xf>
    <xf numFmtId="164" fontId="34" fillId="0" borderId="0" xfId="0" applyFont="1" applyAlignment="1"/>
    <xf numFmtId="167" fontId="14" fillId="0" borderId="7" xfId="2" applyNumberFormat="1" applyFont="1" applyBorder="1" applyProtection="1"/>
    <xf numFmtId="164" fontId="14" fillId="0" borderId="0" xfId="2" applyFont="1" applyFill="1" applyAlignment="1"/>
    <xf numFmtId="168" fontId="14" fillId="0" borderId="0" xfId="2" applyNumberFormat="1" applyFont="1" applyFill="1" applyProtection="1"/>
    <xf numFmtId="164" fontId="14" fillId="0" borderId="0" xfId="2" applyNumberFormat="1" applyFont="1" applyFill="1" applyAlignment="1" applyProtection="1">
      <alignment horizontal="center"/>
    </xf>
    <xf numFmtId="164" fontId="14" fillId="0" borderId="0" xfId="2" applyNumberFormat="1" applyFont="1" applyFill="1" applyProtection="1"/>
    <xf numFmtId="166" fontId="14" fillId="0" borderId="0" xfId="2" applyNumberFormat="1" applyFont="1" applyFill="1" applyBorder="1" applyAlignment="1" applyProtection="1">
      <alignment horizontal="right"/>
    </xf>
    <xf numFmtId="166" fontId="14" fillId="0" borderId="0" xfId="2" applyNumberFormat="1" applyFont="1" applyFill="1" applyProtection="1"/>
    <xf numFmtId="164" fontId="25" fillId="0" borderId="0" xfId="2" applyNumberFormat="1" applyFont="1" applyAlignment="1" applyProtection="1">
      <alignment horizontal="right"/>
    </xf>
  </cellXfs>
  <cellStyles count="6">
    <cellStyle name="Comma" xfId="1" builtinId="3"/>
    <cellStyle name="Currency" xfId="5" builtinId="4"/>
    <cellStyle name="Normal" xfId="0" builtinId="0"/>
    <cellStyle name="Normal_A" xfId="2" xr:uid="{00000000-0005-0000-0000-000002000000}"/>
    <cellStyle name="Normal_A_1"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Normal="100" workbookViewId="0">
      <selection activeCell="F1" sqref="F1"/>
    </sheetView>
  </sheetViews>
  <sheetFormatPr defaultColWidth="9.33203125" defaultRowHeight="15.75" x14ac:dyDescent="0.25"/>
  <cols>
    <col min="1" max="1" width="9.33203125" style="15"/>
    <col min="2" max="2" width="13.1640625" style="15" bestFit="1" customWidth="1"/>
    <col min="3" max="4" width="9.33203125" style="15"/>
    <col min="5" max="5" width="5.1640625" style="15" customWidth="1"/>
    <col min="6" max="6" width="52.5" style="15" customWidth="1"/>
    <col min="7" max="16384" width="9.33203125" style="15"/>
  </cols>
  <sheetData>
    <row r="1" spans="1:10" x14ac:dyDescent="0.25">
      <c r="A1" s="106"/>
      <c r="B1" s="106"/>
      <c r="C1" s="106"/>
      <c r="D1" s="106"/>
      <c r="E1" s="106"/>
      <c r="F1" s="106"/>
    </row>
    <row r="2" spans="1:10" x14ac:dyDescent="0.25">
      <c r="A2" s="106"/>
      <c r="B2" s="106"/>
      <c r="C2" s="106"/>
      <c r="D2" s="106"/>
      <c r="E2" s="106"/>
      <c r="F2" s="106"/>
    </row>
    <row r="3" spans="1:10" x14ac:dyDescent="0.25">
      <c r="A3" s="447" t="s">
        <v>105</v>
      </c>
      <c r="B3" s="447"/>
      <c r="C3" s="447"/>
      <c r="D3" s="447"/>
      <c r="E3" s="447"/>
      <c r="F3" s="447"/>
      <c r="G3"/>
      <c r="H3"/>
      <c r="I3"/>
      <c r="J3"/>
    </row>
    <row r="4" spans="1:10" x14ac:dyDescent="0.25">
      <c r="A4" s="447" t="s">
        <v>106</v>
      </c>
      <c r="B4" s="447"/>
      <c r="C4" s="447"/>
      <c r="D4" s="447"/>
      <c r="E4" s="447"/>
      <c r="F4" s="447"/>
      <c r="G4"/>
      <c r="H4"/>
      <c r="I4"/>
      <c r="J4"/>
    </row>
    <row r="5" spans="1:10" x14ac:dyDescent="0.25">
      <c r="A5" s="106"/>
      <c r="B5" s="106"/>
      <c r="C5" s="106"/>
      <c r="D5" s="106"/>
      <c r="E5" s="106"/>
      <c r="F5" s="106"/>
    </row>
    <row r="6" spans="1:10" x14ac:dyDescent="0.25">
      <c r="A6" s="447" t="s">
        <v>107</v>
      </c>
      <c r="B6" s="447"/>
      <c r="C6" s="447"/>
      <c r="D6" s="447"/>
      <c r="E6" s="447"/>
      <c r="F6" s="447"/>
      <c r="G6"/>
      <c r="H6"/>
      <c r="I6"/>
      <c r="J6"/>
    </row>
    <row r="7" spans="1:10" x14ac:dyDescent="0.25">
      <c r="A7" s="106"/>
      <c r="B7" s="106"/>
      <c r="C7" s="106"/>
      <c r="D7" s="106"/>
      <c r="E7" s="106"/>
      <c r="F7" s="106"/>
    </row>
    <row r="8" spans="1:10" x14ac:dyDescent="0.25">
      <c r="A8" s="106" t="s">
        <v>108</v>
      </c>
      <c r="B8" s="106"/>
      <c r="C8" s="106"/>
      <c r="D8" s="106"/>
      <c r="E8" s="106"/>
      <c r="F8" s="106"/>
    </row>
    <row r="9" spans="1:10" x14ac:dyDescent="0.25">
      <c r="A9" s="106"/>
      <c r="B9" s="106"/>
      <c r="C9" s="106"/>
      <c r="D9" s="106"/>
      <c r="E9" s="106"/>
      <c r="F9" s="106"/>
    </row>
    <row r="10" spans="1:10" s="16" customFormat="1" x14ac:dyDescent="0.25">
      <c r="A10" s="107"/>
      <c r="B10" s="107" t="s">
        <v>109</v>
      </c>
      <c r="C10" s="107"/>
      <c r="D10" s="107" t="s">
        <v>110</v>
      </c>
      <c r="E10" s="107"/>
      <c r="F10" s="107" t="s">
        <v>111</v>
      </c>
    </row>
    <row r="11" spans="1:10" x14ac:dyDescent="0.25">
      <c r="A11" s="106"/>
      <c r="B11" s="106"/>
      <c r="C11" s="106"/>
      <c r="D11" s="106"/>
      <c r="E11" s="106"/>
      <c r="F11" s="106"/>
    </row>
    <row r="12" spans="1:10" x14ac:dyDescent="0.25">
      <c r="A12" s="106"/>
      <c r="B12" s="106" t="s">
        <v>112</v>
      </c>
      <c r="C12" s="106"/>
      <c r="D12" s="108">
        <v>1</v>
      </c>
      <c r="E12" s="106"/>
      <c r="F12" s="106" t="s">
        <v>113</v>
      </c>
    </row>
    <row r="13" spans="1:10" x14ac:dyDescent="0.25">
      <c r="A13" s="106"/>
      <c r="B13" s="106"/>
      <c r="C13" s="106"/>
      <c r="D13" s="108"/>
      <c r="E13" s="106"/>
      <c r="F13" s="106"/>
    </row>
    <row r="14" spans="1:10" x14ac:dyDescent="0.25">
      <c r="A14" s="106"/>
      <c r="B14" s="106" t="s">
        <v>405</v>
      </c>
      <c r="C14" s="106"/>
      <c r="D14" s="108">
        <v>2</v>
      </c>
      <c r="E14" s="106"/>
      <c r="F14" s="106" t="s">
        <v>114</v>
      </c>
    </row>
    <row r="15" spans="1:10" x14ac:dyDescent="0.25">
      <c r="A15" s="106"/>
      <c r="B15" s="106"/>
      <c r="C15" s="106"/>
      <c r="D15" s="108"/>
      <c r="E15" s="106"/>
      <c r="F15" s="106"/>
    </row>
    <row r="16" spans="1:10" x14ac:dyDescent="0.25">
      <c r="A16" s="106"/>
      <c r="B16" s="106" t="s">
        <v>406</v>
      </c>
      <c r="C16" s="106"/>
      <c r="D16" s="108">
        <v>3</v>
      </c>
      <c r="E16" s="106"/>
      <c r="F16" s="106" t="s">
        <v>115</v>
      </c>
    </row>
    <row r="17" spans="1:6" x14ac:dyDescent="0.25">
      <c r="A17" s="106"/>
      <c r="B17" s="106"/>
      <c r="C17" s="106"/>
      <c r="D17" s="108"/>
      <c r="E17" s="106"/>
      <c r="F17" s="106"/>
    </row>
    <row r="18" spans="1:6" x14ac:dyDescent="0.25">
      <c r="A18" s="106"/>
      <c r="B18" s="106"/>
      <c r="C18" s="106"/>
      <c r="D18" s="106"/>
      <c r="E18" s="106"/>
      <c r="F18" s="106"/>
    </row>
    <row r="19" spans="1:6" x14ac:dyDescent="0.25">
      <c r="A19" s="106"/>
      <c r="B19" s="106"/>
      <c r="C19" s="106"/>
      <c r="D19" s="106"/>
      <c r="E19" s="106"/>
      <c r="F19" s="106"/>
    </row>
    <row r="20" spans="1:6" x14ac:dyDescent="0.25">
      <c r="A20" s="106"/>
      <c r="B20" s="106"/>
      <c r="C20" s="106"/>
      <c r="D20" s="106"/>
      <c r="E20" s="106"/>
      <c r="F20" s="106"/>
    </row>
    <row r="21" spans="1:6" x14ac:dyDescent="0.25">
      <c r="A21" s="106"/>
      <c r="B21" s="106"/>
      <c r="C21" s="106"/>
      <c r="D21" s="106"/>
      <c r="E21" s="106"/>
      <c r="F21" s="106"/>
    </row>
  </sheetData>
  <mergeCells count="3">
    <mergeCell ref="A3:F3"/>
    <mergeCell ref="A4:F4"/>
    <mergeCell ref="A6:F6"/>
  </mergeCells>
  <phoneticPr fontId="0" type="noConversion"/>
  <pageMargins left="0.75" right="0.75" top="1" bottom="1" header="0.5" footer="0.5"/>
  <pageSetup orientation="portrait" r:id="rId1"/>
  <headerFooter alignWithMargins="0">
    <oddFooter>&amp;L&amp;"Arial,Regular"Revised 9/08/2023&amp;C&amp;"Arial,Regular"35-E-5.0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108"/>
  <sheetViews>
    <sheetView workbookViewId="0">
      <selection activeCell="A78" sqref="A78:XFD78"/>
    </sheetView>
  </sheetViews>
  <sheetFormatPr defaultColWidth="9.83203125" defaultRowHeight="12" customHeight="1" x14ac:dyDescent="0.2"/>
  <cols>
    <col min="1" max="1" width="4.33203125" style="5" customWidth="1"/>
    <col min="2" max="2" width="4.1640625" style="5" customWidth="1"/>
    <col min="3" max="4" width="2.83203125" style="5" customWidth="1"/>
    <col min="5" max="5" width="1.33203125" style="5" customWidth="1"/>
    <col min="6" max="6" width="34.1640625" style="5" customWidth="1"/>
    <col min="7" max="7" width="12" style="5" bestFit="1" customWidth="1"/>
    <col min="8" max="8" width="2" style="5" customWidth="1"/>
    <col min="9" max="9" width="15.83203125" style="5" bestFit="1" customWidth="1"/>
    <col min="10" max="10" width="2.1640625" style="5" customWidth="1"/>
    <col min="11" max="11" width="13.83203125" style="5" bestFit="1" customWidth="1"/>
    <col min="12" max="12" width="2.1640625" style="5" customWidth="1"/>
    <col min="13" max="13" width="13" style="5" customWidth="1"/>
    <col min="14" max="14" width="2.33203125" style="5" customWidth="1"/>
    <col min="15" max="15" width="12.33203125" style="5" customWidth="1"/>
    <col min="16" max="16" width="2.1640625" style="5" customWidth="1"/>
    <col min="17" max="17" width="10.83203125" style="5" customWidth="1"/>
    <col min="18" max="16384" width="9.83203125" style="5"/>
  </cols>
  <sheetData>
    <row r="1" spans="1:16" ht="12" customHeight="1" x14ac:dyDescent="0.2">
      <c r="A1" s="32"/>
      <c r="B1" s="32"/>
      <c r="C1" s="32"/>
      <c r="D1" s="32"/>
      <c r="E1" s="78"/>
      <c r="F1" s="78"/>
      <c r="G1" s="78"/>
      <c r="H1" s="78"/>
      <c r="I1" s="78"/>
      <c r="J1" s="78"/>
      <c r="K1" s="78"/>
      <c r="L1" s="78"/>
      <c r="M1" s="78"/>
      <c r="N1" s="78"/>
      <c r="O1" s="78"/>
      <c r="P1" s="78"/>
    </row>
    <row r="2" spans="1:16" ht="12.75" customHeight="1" x14ac:dyDescent="0.2">
      <c r="A2" s="473" t="s">
        <v>142</v>
      </c>
      <c r="B2" s="473"/>
      <c r="C2" s="473"/>
      <c r="D2" s="473"/>
      <c r="E2" s="473"/>
      <c r="F2" s="473"/>
      <c r="G2" s="473"/>
      <c r="H2" s="473"/>
      <c r="I2" s="473"/>
      <c r="J2" s="473"/>
      <c r="K2" s="473"/>
      <c r="L2" s="473"/>
      <c r="M2" s="473"/>
      <c r="N2" s="473"/>
      <c r="O2" s="473"/>
      <c r="P2" s="473"/>
    </row>
    <row r="3" spans="1:16" ht="12" customHeight="1" x14ac:dyDescent="0.2">
      <c r="A3" s="473" t="s">
        <v>27</v>
      </c>
      <c r="B3" s="473"/>
      <c r="C3" s="473"/>
      <c r="D3" s="473"/>
      <c r="E3" s="473"/>
      <c r="F3" s="473"/>
      <c r="G3" s="473"/>
      <c r="H3" s="473"/>
      <c r="I3" s="473"/>
      <c r="J3" s="473"/>
      <c r="K3" s="473"/>
      <c r="L3" s="473"/>
      <c r="M3" s="473"/>
      <c r="N3" s="473"/>
      <c r="O3" s="473"/>
      <c r="P3" s="473"/>
    </row>
    <row r="4" spans="1:16" ht="12" customHeight="1" x14ac:dyDescent="0.2">
      <c r="A4" s="473" t="s">
        <v>495</v>
      </c>
      <c r="B4" s="473"/>
      <c r="C4" s="473"/>
      <c r="D4" s="473"/>
      <c r="E4" s="473"/>
      <c r="F4" s="473"/>
      <c r="G4" s="473"/>
      <c r="H4" s="473"/>
      <c r="I4" s="473"/>
      <c r="J4" s="473"/>
      <c r="K4" s="473"/>
      <c r="L4" s="473"/>
      <c r="M4" s="473"/>
      <c r="N4" s="473"/>
      <c r="O4" s="473"/>
      <c r="P4" s="473"/>
    </row>
    <row r="5" spans="1:16" ht="6" customHeight="1" x14ac:dyDescent="0.2">
      <c r="A5" s="32"/>
      <c r="B5" s="32"/>
      <c r="C5" s="32"/>
      <c r="D5" s="32"/>
      <c r="E5" s="78"/>
      <c r="F5" s="78"/>
      <c r="G5" s="78"/>
      <c r="H5" s="78"/>
      <c r="I5" s="78"/>
      <c r="J5" s="78"/>
      <c r="K5" s="78"/>
      <c r="L5" s="78"/>
      <c r="M5" s="78"/>
      <c r="N5" s="78"/>
      <c r="O5" s="78"/>
      <c r="P5" s="78"/>
    </row>
    <row r="6" spans="1:16" ht="12" customHeight="1" x14ac:dyDescent="0.2">
      <c r="A6" s="32"/>
      <c r="B6" s="32"/>
      <c r="C6" s="32"/>
      <c r="D6" s="32"/>
      <c r="E6" s="136" t="s">
        <v>3</v>
      </c>
      <c r="F6" s="78"/>
      <c r="G6" s="226" t="s">
        <v>6</v>
      </c>
      <c r="H6" s="78"/>
      <c r="I6" s="226" t="s">
        <v>5</v>
      </c>
      <c r="J6" s="78"/>
      <c r="K6" s="226" t="s">
        <v>8</v>
      </c>
      <c r="L6" s="78"/>
      <c r="M6" s="78"/>
      <c r="N6" s="78"/>
      <c r="O6" s="226" t="s">
        <v>7</v>
      </c>
      <c r="P6" s="78"/>
    </row>
    <row r="7" spans="1:16" ht="12" customHeight="1" x14ac:dyDescent="0.2">
      <c r="A7" s="136" t="s">
        <v>9</v>
      </c>
      <c r="B7" s="32"/>
      <c r="C7" s="78"/>
      <c r="D7" s="32"/>
      <c r="E7" s="32"/>
      <c r="F7" s="32"/>
      <c r="G7" s="32" t="s">
        <v>427</v>
      </c>
      <c r="H7" s="78"/>
      <c r="I7" s="226" t="s">
        <v>7</v>
      </c>
      <c r="J7" s="78"/>
      <c r="K7" s="226" t="s">
        <v>11</v>
      </c>
      <c r="L7" s="78"/>
      <c r="M7" s="226" t="s">
        <v>12</v>
      </c>
      <c r="N7" s="226"/>
      <c r="O7" s="226" t="s">
        <v>226</v>
      </c>
      <c r="P7" s="226"/>
    </row>
    <row r="8" spans="1:16" ht="12" customHeight="1" x14ac:dyDescent="0.2">
      <c r="A8" s="227" t="s">
        <v>13</v>
      </c>
      <c r="B8" s="32"/>
      <c r="C8" s="228"/>
      <c r="D8" s="32"/>
      <c r="E8" s="32"/>
      <c r="F8" s="32"/>
      <c r="G8" s="413" t="s">
        <v>428</v>
      </c>
      <c r="H8" s="78"/>
      <c r="I8" s="359" t="s">
        <v>366</v>
      </c>
      <c r="J8" s="228"/>
      <c r="K8" s="229" t="s">
        <v>15</v>
      </c>
      <c r="L8" s="228"/>
      <c r="M8" s="229" t="s">
        <v>15</v>
      </c>
      <c r="N8" s="229"/>
      <c r="O8" s="229" t="s">
        <v>227</v>
      </c>
      <c r="P8" s="229"/>
    </row>
    <row r="9" spans="1:16" s="13" customFormat="1" ht="12" customHeight="1" x14ac:dyDescent="0.2">
      <c r="A9" s="287" t="s">
        <v>3</v>
      </c>
      <c r="B9" s="287"/>
      <c r="C9" s="74"/>
      <c r="D9" s="74"/>
      <c r="E9" s="32"/>
      <c r="F9" s="287" t="s">
        <v>3</v>
      </c>
      <c r="G9" s="109" t="s">
        <v>268</v>
      </c>
      <c r="H9" s="109"/>
      <c r="I9" s="116" t="s">
        <v>269</v>
      </c>
      <c r="J9" s="71"/>
      <c r="K9" s="109" t="s">
        <v>270</v>
      </c>
      <c r="L9" s="109"/>
      <c r="M9" s="109" t="s">
        <v>158</v>
      </c>
      <c r="N9" s="71"/>
      <c r="O9" s="109" t="s">
        <v>56</v>
      </c>
      <c r="P9" s="286"/>
    </row>
    <row r="10" spans="1:16" ht="6" customHeight="1" x14ac:dyDescent="0.2">
      <c r="A10" s="32"/>
      <c r="B10" s="32"/>
      <c r="C10" s="32"/>
      <c r="D10" s="32"/>
      <c r="E10" s="78"/>
      <c r="F10" s="78"/>
      <c r="G10" s="78"/>
      <c r="H10" s="78"/>
      <c r="I10" s="78"/>
      <c r="J10" s="78"/>
      <c r="K10" s="230"/>
      <c r="L10" s="78"/>
      <c r="M10" s="230"/>
      <c r="N10" s="230"/>
      <c r="O10" s="230"/>
      <c r="P10" s="78"/>
    </row>
    <row r="11" spans="1:16" ht="12.75" x14ac:dyDescent="0.2">
      <c r="A11" s="231" t="s">
        <v>17</v>
      </c>
      <c r="B11" s="32"/>
      <c r="C11" s="32"/>
      <c r="D11" s="32"/>
      <c r="E11" s="32"/>
      <c r="F11" s="78"/>
      <c r="G11" s="78"/>
      <c r="H11" s="78"/>
      <c r="I11" s="78"/>
      <c r="J11" s="78"/>
      <c r="K11" s="230"/>
      <c r="L11" s="78"/>
      <c r="M11" s="230"/>
      <c r="N11" s="230"/>
      <c r="O11" s="230"/>
      <c r="P11" s="78"/>
    </row>
    <row r="12" spans="1:16" ht="12.75" x14ac:dyDescent="0.2">
      <c r="A12" s="231"/>
      <c r="B12" s="213" t="s">
        <v>145</v>
      </c>
      <c r="C12" s="32"/>
      <c r="D12" s="32"/>
      <c r="E12" s="32"/>
      <c r="F12" s="78"/>
      <c r="G12" s="78"/>
      <c r="H12" s="78"/>
      <c r="I12" s="78"/>
      <c r="J12" s="78"/>
      <c r="K12" s="230"/>
      <c r="L12" s="78"/>
      <c r="M12" s="230"/>
      <c r="N12" s="230"/>
      <c r="O12" s="230"/>
      <c r="P12" s="78"/>
    </row>
    <row r="13" spans="1:16" ht="12.75" x14ac:dyDescent="0.2">
      <c r="A13" s="227" t="s">
        <v>367</v>
      </c>
      <c r="B13" s="370"/>
      <c r="C13" s="370"/>
      <c r="D13" s="370"/>
      <c r="E13" s="370"/>
      <c r="F13" s="228"/>
      <c r="G13" s="78"/>
      <c r="H13" s="78"/>
      <c r="I13" s="78"/>
      <c r="J13" s="78"/>
      <c r="K13" s="230"/>
      <c r="L13" s="126"/>
      <c r="M13" s="294"/>
      <c r="N13" s="294"/>
      <c r="O13" s="294"/>
      <c r="P13" s="126"/>
    </row>
    <row r="14" spans="1:16" ht="26.25" customHeight="1" x14ac:dyDescent="0.2">
      <c r="A14" s="231"/>
      <c r="B14" s="213"/>
      <c r="C14" s="458" t="s">
        <v>429</v>
      </c>
      <c r="D14" s="461"/>
      <c r="E14" s="461"/>
      <c r="F14" s="461"/>
      <c r="G14" s="290">
        <v>10.766</v>
      </c>
      <c r="H14" s="78"/>
      <c r="I14" s="78" t="s">
        <v>3</v>
      </c>
      <c r="J14" s="78"/>
      <c r="K14" s="371">
        <v>420000</v>
      </c>
      <c r="L14" s="126"/>
      <c r="M14" s="294"/>
      <c r="N14" s="294"/>
      <c r="O14" s="294"/>
      <c r="P14" s="126"/>
    </row>
    <row r="15" spans="1:16" ht="6" customHeight="1" x14ac:dyDescent="0.2">
      <c r="A15" s="231"/>
      <c r="B15" s="213"/>
      <c r="C15" s="32"/>
      <c r="D15" s="32"/>
      <c r="E15" s="32"/>
      <c r="F15" s="78"/>
      <c r="G15" s="78"/>
      <c r="H15" s="78"/>
      <c r="I15" s="78"/>
      <c r="J15" s="78"/>
      <c r="K15" s="230"/>
      <c r="L15" s="78"/>
      <c r="M15" s="230"/>
      <c r="N15" s="230"/>
      <c r="O15" s="230"/>
      <c r="P15" s="78"/>
    </row>
    <row r="16" spans="1:16" ht="12.75" x14ac:dyDescent="0.2">
      <c r="A16" s="227" t="s">
        <v>165</v>
      </c>
      <c r="B16" s="32"/>
      <c r="C16" s="32"/>
      <c r="D16" s="32"/>
      <c r="E16" s="32"/>
      <c r="F16" s="228"/>
      <c r="G16" s="78"/>
      <c r="H16" s="78"/>
      <c r="I16" s="78"/>
      <c r="J16" s="78"/>
      <c r="K16" s="230"/>
      <c r="L16" s="78"/>
      <c r="M16" s="230"/>
      <c r="N16" s="230"/>
      <c r="O16" s="230"/>
      <c r="P16" s="78"/>
    </row>
    <row r="17" spans="1:16" ht="12.75" x14ac:dyDescent="0.2">
      <c r="A17" s="32"/>
      <c r="B17" s="136" t="s">
        <v>94</v>
      </c>
      <c r="C17" s="78"/>
      <c r="D17" s="32"/>
      <c r="E17" s="32"/>
      <c r="F17" s="32"/>
      <c r="G17" s="78"/>
      <c r="H17" s="78"/>
      <c r="I17" s="78"/>
      <c r="J17" s="78"/>
      <c r="K17" s="230"/>
      <c r="L17" s="78"/>
      <c r="M17" s="230"/>
      <c r="N17" s="230"/>
      <c r="O17" s="230"/>
      <c r="P17" s="78"/>
    </row>
    <row r="18" spans="1:16" ht="26.25" customHeight="1" x14ac:dyDescent="0.2">
      <c r="A18" s="32"/>
      <c r="B18" s="136"/>
      <c r="C18" s="474" t="s">
        <v>368</v>
      </c>
      <c r="D18" s="474"/>
      <c r="E18" s="474"/>
      <c r="F18" s="474"/>
      <c r="G18" s="290">
        <v>14.228</v>
      </c>
      <c r="H18" s="78"/>
      <c r="I18" s="226" t="s">
        <v>18</v>
      </c>
      <c r="J18" s="78"/>
      <c r="K18" s="241">
        <v>138500</v>
      </c>
      <c r="L18" s="78"/>
      <c r="M18" s="232">
        <v>0</v>
      </c>
      <c r="N18" s="232"/>
      <c r="O18" s="232">
        <v>0</v>
      </c>
      <c r="P18" s="232"/>
    </row>
    <row r="19" spans="1:16" ht="24" customHeight="1" x14ac:dyDescent="0.2">
      <c r="A19" s="32"/>
      <c r="B19" s="451" t="s">
        <v>335</v>
      </c>
      <c r="C19" s="458"/>
      <c r="D19" s="458"/>
      <c r="E19" s="458"/>
      <c r="F19" s="458"/>
      <c r="G19" s="78"/>
      <c r="H19" s="78"/>
      <c r="I19" s="78"/>
      <c r="J19" s="78"/>
      <c r="K19" s="230"/>
      <c r="L19" s="78"/>
      <c r="M19" s="230"/>
      <c r="N19" s="230"/>
      <c r="O19" s="230"/>
      <c r="P19" s="78"/>
    </row>
    <row r="20" spans="1:16" ht="28.5" customHeight="1" x14ac:dyDescent="0.2">
      <c r="A20" s="32"/>
      <c r="B20" s="32"/>
      <c r="C20" s="451" t="s">
        <v>248</v>
      </c>
      <c r="D20" s="458"/>
      <c r="E20" s="458"/>
      <c r="F20" s="458"/>
      <c r="G20" s="233">
        <v>14.228</v>
      </c>
      <c r="H20" s="78"/>
      <c r="I20" s="234" t="s">
        <v>199</v>
      </c>
      <c r="J20" s="78"/>
      <c r="K20" s="235">
        <f>260861-1334</f>
        <v>259527</v>
      </c>
      <c r="L20" s="76"/>
      <c r="M20" s="236">
        <v>0</v>
      </c>
      <c r="N20" s="235"/>
      <c r="O20" s="235">
        <v>259527</v>
      </c>
      <c r="P20" s="235"/>
    </row>
    <row r="21" spans="1:16" ht="24.75" customHeight="1" x14ac:dyDescent="0.2">
      <c r="A21" s="32"/>
      <c r="B21" s="458" t="s">
        <v>343</v>
      </c>
      <c r="C21" s="461"/>
      <c r="D21" s="461"/>
      <c r="E21" s="461"/>
      <c r="F21" s="461"/>
      <c r="G21" s="233"/>
      <c r="H21" s="78"/>
      <c r="I21" s="234"/>
      <c r="J21" s="78"/>
      <c r="K21" s="265">
        <f>SUM(K18:K20)</f>
        <v>398027</v>
      </c>
      <c r="L21" s="76"/>
      <c r="M21" s="265">
        <f>SUM(M18:M20)</f>
        <v>0</v>
      </c>
      <c r="N21" s="235"/>
      <c r="O21" s="265">
        <f>SUM(O18:O20)</f>
        <v>259527</v>
      </c>
      <c r="P21" s="235"/>
    </row>
    <row r="22" spans="1:16" ht="6" customHeight="1" x14ac:dyDescent="0.2">
      <c r="A22" s="32"/>
      <c r="B22" s="32"/>
      <c r="C22" s="32"/>
      <c r="D22" s="32"/>
      <c r="E22" s="231"/>
      <c r="F22" s="78"/>
      <c r="G22" s="78"/>
      <c r="H22" s="78"/>
      <c r="I22" s="78"/>
      <c r="J22" s="78"/>
      <c r="K22" s="237"/>
      <c r="L22" s="78"/>
      <c r="M22" s="237"/>
      <c r="N22" s="237"/>
      <c r="O22" s="237"/>
      <c r="P22" s="78"/>
    </row>
    <row r="23" spans="1:16" ht="12.75" x14ac:dyDescent="0.2">
      <c r="A23" s="227" t="s">
        <v>28</v>
      </c>
      <c r="B23" s="32"/>
      <c r="C23" s="78"/>
      <c r="D23" s="32"/>
      <c r="E23" s="32"/>
      <c r="F23" s="32"/>
      <c r="G23" s="78"/>
      <c r="H23" s="78"/>
      <c r="I23" s="78"/>
      <c r="J23" s="78"/>
      <c r="K23" s="230"/>
      <c r="L23" s="78"/>
      <c r="M23" s="230"/>
      <c r="N23" s="230"/>
      <c r="O23" s="230"/>
      <c r="P23" s="78"/>
    </row>
    <row r="24" spans="1:16" ht="12.75" x14ac:dyDescent="0.2">
      <c r="A24" s="32"/>
      <c r="B24" s="136" t="s">
        <v>29</v>
      </c>
      <c r="C24" s="78"/>
      <c r="D24" s="32"/>
      <c r="E24" s="32"/>
      <c r="F24" s="32"/>
      <c r="G24" s="78"/>
      <c r="H24" s="78"/>
      <c r="I24" s="78"/>
      <c r="J24" s="78"/>
      <c r="K24" s="230"/>
      <c r="L24" s="78"/>
      <c r="M24" s="230"/>
      <c r="N24" s="230"/>
      <c r="O24" s="230"/>
      <c r="P24" s="78"/>
    </row>
    <row r="25" spans="1:16" ht="12.75" x14ac:dyDescent="0.2">
      <c r="A25" s="32"/>
      <c r="B25" s="136" t="s">
        <v>30</v>
      </c>
      <c r="C25" s="78"/>
      <c r="D25" s="32"/>
      <c r="E25" s="32"/>
      <c r="F25" s="32"/>
      <c r="G25" s="78"/>
      <c r="H25" s="78"/>
      <c r="I25" s="78"/>
      <c r="J25" s="78"/>
      <c r="K25" s="230"/>
      <c r="L25" s="78"/>
      <c r="M25" s="238"/>
      <c r="N25" s="238"/>
      <c r="O25" s="238"/>
      <c r="P25" s="78"/>
    </row>
    <row r="26" spans="1:16" ht="15.75" customHeight="1" x14ac:dyDescent="0.2">
      <c r="A26" s="32"/>
      <c r="B26" s="32"/>
      <c r="C26" s="451" t="s">
        <v>279</v>
      </c>
      <c r="D26" s="466"/>
      <c r="E26" s="466"/>
      <c r="F26" s="466"/>
      <c r="G26" s="239">
        <v>20.204999999999998</v>
      </c>
      <c r="H26" s="78"/>
      <c r="I26" s="240" t="s">
        <v>166</v>
      </c>
      <c r="J26" s="78"/>
      <c r="K26" s="241">
        <v>215000</v>
      </c>
      <c r="L26" s="78"/>
      <c r="M26" s="242">
        <v>0</v>
      </c>
      <c r="N26" s="242"/>
      <c r="O26" s="242">
        <v>0</v>
      </c>
      <c r="P26" s="78"/>
    </row>
    <row r="27" spans="1:16" ht="42.75" customHeight="1" x14ac:dyDescent="0.2">
      <c r="A27" s="32"/>
      <c r="B27" s="32"/>
      <c r="C27" s="474" t="s">
        <v>278</v>
      </c>
      <c r="D27" s="475"/>
      <c r="E27" s="475"/>
      <c r="F27" s="475"/>
      <c r="G27" s="239">
        <v>20.504999999999999</v>
      </c>
      <c r="H27" s="78"/>
      <c r="I27" s="240" t="s">
        <v>167</v>
      </c>
      <c r="J27" s="78"/>
      <c r="K27" s="241">
        <v>181500</v>
      </c>
      <c r="L27" s="78"/>
      <c r="M27" s="243">
        <v>0</v>
      </c>
      <c r="N27" s="243"/>
      <c r="O27" s="243">
        <v>0</v>
      </c>
      <c r="P27" s="153"/>
    </row>
    <row r="28" spans="1:16" ht="6" customHeight="1" x14ac:dyDescent="0.2">
      <c r="A28" s="32"/>
      <c r="B28" s="32"/>
      <c r="C28" s="32"/>
      <c r="D28" s="136"/>
      <c r="E28" s="78"/>
      <c r="F28" s="32"/>
      <c r="G28" s="239"/>
      <c r="H28" s="78"/>
      <c r="I28" s="226"/>
      <c r="J28" s="78"/>
      <c r="K28" s="241"/>
      <c r="L28" s="78"/>
      <c r="M28" s="242"/>
      <c r="N28" s="242"/>
      <c r="O28" s="242"/>
      <c r="P28" s="78"/>
    </row>
    <row r="29" spans="1:16" ht="14.25" x14ac:dyDescent="0.2">
      <c r="A29" s="117" t="s">
        <v>369</v>
      </c>
      <c r="B29" s="74"/>
      <c r="C29" s="74"/>
      <c r="D29" s="74"/>
      <c r="E29" s="287"/>
      <c r="F29" s="71"/>
      <c r="G29" s="116"/>
      <c r="H29" s="78"/>
      <c r="I29" s="226"/>
      <c r="J29" s="78"/>
      <c r="K29" s="241"/>
      <c r="L29" s="78"/>
      <c r="M29" s="242"/>
      <c r="N29" s="242"/>
      <c r="O29" s="242"/>
      <c r="P29" s="78"/>
    </row>
    <row r="30" spans="1:16" ht="26.25" customHeight="1" x14ac:dyDescent="0.2">
      <c r="A30" s="74"/>
      <c r="B30" s="74"/>
      <c r="C30" s="454" t="s">
        <v>457</v>
      </c>
      <c r="D30" s="455"/>
      <c r="E30" s="455"/>
      <c r="F30" s="455"/>
      <c r="G30" s="128">
        <v>21.027000000000001</v>
      </c>
      <c r="H30" s="78"/>
      <c r="I30" s="226" t="s">
        <v>3</v>
      </c>
      <c r="J30" s="78"/>
      <c r="K30" s="241">
        <v>125000</v>
      </c>
      <c r="L30" s="78"/>
      <c r="M30" s="243">
        <v>0</v>
      </c>
      <c r="N30" s="372"/>
      <c r="O30" s="372">
        <v>0</v>
      </c>
      <c r="P30" s="153"/>
    </row>
    <row r="31" spans="1:16" ht="6" customHeight="1" x14ac:dyDescent="0.2">
      <c r="A31" s="32"/>
      <c r="B31" s="32"/>
      <c r="C31" s="32"/>
      <c r="D31" s="136"/>
      <c r="E31" s="78"/>
      <c r="F31" s="32"/>
      <c r="G31" s="239"/>
      <c r="H31" s="78"/>
      <c r="I31" s="226"/>
      <c r="J31" s="78"/>
      <c r="K31" s="241"/>
      <c r="L31" s="78"/>
      <c r="M31" s="242"/>
      <c r="N31" s="242"/>
      <c r="O31" s="242"/>
      <c r="P31" s="78"/>
    </row>
    <row r="32" spans="1:16" ht="12.75" x14ac:dyDescent="0.2">
      <c r="A32" s="114" t="s">
        <v>148</v>
      </c>
      <c r="B32" s="114"/>
      <c r="C32" s="111"/>
      <c r="D32" s="112"/>
      <c r="E32" s="112"/>
      <c r="F32" s="112"/>
      <c r="G32" s="112"/>
      <c r="H32" s="78"/>
      <c r="I32" s="78"/>
      <c r="J32" s="78"/>
      <c r="K32" s="230"/>
      <c r="L32" s="78"/>
      <c r="M32" s="230"/>
      <c r="N32" s="230"/>
      <c r="O32" s="230"/>
      <c r="P32" s="78"/>
    </row>
    <row r="33" spans="1:21" ht="12.75" x14ac:dyDescent="0.2">
      <c r="A33" s="32"/>
      <c r="B33" s="451" t="s">
        <v>340</v>
      </c>
      <c r="C33" s="466"/>
      <c r="D33" s="466"/>
      <c r="E33" s="466"/>
      <c r="F33" s="466"/>
      <c r="G33" s="78"/>
      <c r="H33" s="78"/>
      <c r="I33" s="240" t="s">
        <v>3</v>
      </c>
      <c r="J33" s="78"/>
      <c r="K33" s="230"/>
      <c r="L33" s="78"/>
      <c r="M33" s="230"/>
      <c r="N33" s="230"/>
      <c r="O33" s="230"/>
      <c r="P33" s="78"/>
    </row>
    <row r="34" spans="1:21" ht="27" customHeight="1" x14ac:dyDescent="0.2">
      <c r="A34" s="32"/>
      <c r="B34" s="32"/>
      <c r="C34" s="451" t="s">
        <v>370</v>
      </c>
      <c r="D34" s="458"/>
      <c r="E34" s="458"/>
      <c r="F34" s="458"/>
      <c r="G34" s="239">
        <v>97.036000000000001</v>
      </c>
      <c r="H34" s="295" t="s">
        <v>3</v>
      </c>
      <c r="I34" s="240" t="s">
        <v>169</v>
      </c>
      <c r="J34" s="78"/>
      <c r="K34" s="235">
        <v>750000</v>
      </c>
      <c r="L34" s="76"/>
      <c r="M34" s="244">
        <v>250000</v>
      </c>
      <c r="N34" s="244"/>
      <c r="O34" s="242">
        <v>0</v>
      </c>
      <c r="P34" s="245"/>
      <c r="T34" s="5" t="s">
        <v>3</v>
      </c>
      <c r="U34" s="5" t="s">
        <v>3</v>
      </c>
    </row>
    <row r="35" spans="1:21" ht="6" customHeight="1" x14ac:dyDescent="0.2">
      <c r="A35" s="32"/>
      <c r="B35" s="32"/>
      <c r="C35" s="32"/>
      <c r="D35" s="136"/>
      <c r="E35" s="78"/>
      <c r="F35" s="32"/>
      <c r="G35" s="239"/>
      <c r="H35" s="78"/>
      <c r="I35" s="226"/>
      <c r="J35" s="78"/>
      <c r="K35" s="241"/>
      <c r="L35" s="78"/>
      <c r="M35" s="242"/>
      <c r="N35" s="242"/>
      <c r="O35" s="242"/>
      <c r="P35" s="78"/>
    </row>
    <row r="36" spans="1:21" ht="12" customHeight="1" x14ac:dyDescent="0.2">
      <c r="A36" s="32"/>
      <c r="B36" s="213" t="s">
        <v>146</v>
      </c>
      <c r="C36" s="32"/>
      <c r="D36" s="136"/>
      <c r="E36" s="78"/>
      <c r="F36" s="32"/>
      <c r="G36" s="239"/>
      <c r="H36" s="78"/>
      <c r="I36" s="226"/>
      <c r="J36" s="78"/>
      <c r="K36" s="241"/>
      <c r="L36" s="78"/>
      <c r="M36" s="242"/>
      <c r="N36" s="242"/>
      <c r="O36" s="242"/>
      <c r="P36" s="78"/>
    </row>
    <row r="37" spans="1:21" ht="12.75" x14ac:dyDescent="0.2">
      <c r="A37" s="227" t="s">
        <v>200</v>
      </c>
      <c r="B37" s="32"/>
      <c r="C37" s="32"/>
      <c r="D37" s="32"/>
      <c r="E37" s="32"/>
      <c r="F37" s="78"/>
      <c r="G37" s="78"/>
      <c r="H37" s="78"/>
      <c r="I37" s="78"/>
      <c r="J37" s="78"/>
      <c r="K37" s="247"/>
      <c r="L37" s="78"/>
      <c r="M37" s="243"/>
      <c r="N37" s="243"/>
      <c r="O37" s="243"/>
      <c r="P37" s="248"/>
    </row>
    <row r="38" spans="1:21" ht="24.75" customHeight="1" x14ac:dyDescent="0.2">
      <c r="A38" s="32"/>
      <c r="B38" s="472" t="s">
        <v>341</v>
      </c>
      <c r="C38" s="458"/>
      <c r="D38" s="458"/>
      <c r="E38" s="458"/>
      <c r="F38" s="458"/>
      <c r="G38" s="78"/>
      <c r="H38" s="78"/>
      <c r="I38" s="78"/>
      <c r="J38" s="78"/>
      <c r="K38" s="247"/>
      <c r="L38" s="78"/>
      <c r="M38" s="243"/>
      <c r="N38" s="243"/>
      <c r="O38" s="243"/>
      <c r="P38" s="248"/>
    </row>
    <row r="39" spans="1:21" ht="26.25" customHeight="1" x14ac:dyDescent="0.2">
      <c r="A39" s="32"/>
      <c r="B39" s="32"/>
      <c r="C39" s="472" t="s">
        <v>371</v>
      </c>
      <c r="D39" s="458"/>
      <c r="E39" s="458"/>
      <c r="F39" s="458"/>
      <c r="G39" s="233">
        <v>66.457999999999998</v>
      </c>
      <c r="H39" s="249" t="s">
        <v>3</v>
      </c>
      <c r="I39" s="240" t="s">
        <v>170</v>
      </c>
      <c r="J39" s="78"/>
      <c r="K39" s="250">
        <v>785500</v>
      </c>
      <c r="L39" s="251"/>
      <c r="M39" s="242">
        <v>0</v>
      </c>
      <c r="N39" s="250"/>
      <c r="O39" s="242">
        <v>0</v>
      </c>
      <c r="P39" s="252"/>
    </row>
    <row r="40" spans="1:21" ht="12" customHeight="1" x14ac:dyDescent="0.2">
      <c r="A40" s="32"/>
      <c r="B40" s="32"/>
      <c r="C40" s="32"/>
      <c r="D40" s="32"/>
      <c r="E40" s="136" t="s">
        <v>33</v>
      </c>
      <c r="F40" s="32"/>
      <c r="G40" s="78"/>
      <c r="H40" s="78"/>
      <c r="I40" s="226"/>
      <c r="J40" s="78"/>
      <c r="K40" s="253">
        <f>+K14+SUM(K21:K39)</f>
        <v>2875027</v>
      </c>
      <c r="L40" s="251" t="s">
        <v>3</v>
      </c>
      <c r="M40" s="253">
        <f>+M14+SUM(M21:M39)</f>
        <v>250000</v>
      </c>
      <c r="N40" s="250"/>
      <c r="O40" s="253">
        <f>+O14+SUM(O21:O39)</f>
        <v>259527</v>
      </c>
      <c r="P40" s="252"/>
    </row>
    <row r="41" spans="1:21" ht="6" customHeight="1" x14ac:dyDescent="0.2">
      <c r="A41" s="32"/>
      <c r="B41" s="32"/>
      <c r="C41" s="32"/>
      <c r="D41" s="32"/>
      <c r="E41" s="136"/>
      <c r="F41" s="78"/>
      <c r="G41" s="78"/>
      <c r="H41" s="78"/>
      <c r="I41" s="78"/>
      <c r="J41" s="78"/>
      <c r="K41" s="230"/>
      <c r="L41" s="78"/>
      <c r="M41" s="230"/>
      <c r="N41" s="230"/>
      <c r="O41" s="230"/>
      <c r="P41" s="78"/>
    </row>
    <row r="42" spans="1:21" ht="12" customHeight="1" x14ac:dyDescent="0.2">
      <c r="A42" s="231" t="s">
        <v>21</v>
      </c>
      <c r="B42" s="32"/>
      <c r="C42" s="228"/>
      <c r="D42" s="32"/>
      <c r="E42" s="32"/>
      <c r="F42" s="32"/>
      <c r="G42" s="78"/>
      <c r="H42" s="78"/>
      <c r="I42" s="78"/>
      <c r="J42" s="78"/>
      <c r="K42" s="230"/>
      <c r="L42" s="78"/>
      <c r="M42" s="230"/>
      <c r="N42" s="230"/>
      <c r="O42" s="230"/>
      <c r="P42" s="78"/>
    </row>
    <row r="43" spans="1:21" ht="12" customHeight="1" x14ac:dyDescent="0.2">
      <c r="A43" s="231"/>
      <c r="B43" s="213" t="s">
        <v>34</v>
      </c>
      <c r="C43" s="228"/>
      <c r="D43" s="32"/>
      <c r="E43" s="32"/>
      <c r="F43" s="32"/>
      <c r="G43" s="78"/>
      <c r="H43" s="78"/>
      <c r="I43" s="78"/>
      <c r="J43" s="78"/>
      <c r="K43" s="230"/>
      <c r="L43" s="78"/>
      <c r="M43" s="230"/>
      <c r="N43" s="230"/>
      <c r="O43" s="230"/>
      <c r="P43" s="78"/>
    </row>
    <row r="44" spans="1:21" ht="6" customHeight="1" x14ac:dyDescent="0.2">
      <c r="A44" s="32"/>
      <c r="B44" s="32"/>
      <c r="C44" s="32"/>
      <c r="D44" s="231"/>
      <c r="E44" s="228"/>
      <c r="F44" s="228"/>
      <c r="G44" s="78"/>
      <c r="H44" s="78"/>
      <c r="I44" s="78"/>
      <c r="J44" s="78"/>
      <c r="K44" s="230"/>
      <c r="L44" s="78"/>
      <c r="M44" s="230"/>
      <c r="N44" s="230"/>
      <c r="O44" s="230"/>
      <c r="P44" s="78"/>
    </row>
    <row r="45" spans="1:21" ht="27" customHeight="1" x14ac:dyDescent="0.2">
      <c r="A45" s="32"/>
      <c r="B45" s="456" t="s">
        <v>342</v>
      </c>
      <c r="C45" s="457"/>
      <c r="D45" s="457"/>
      <c r="E45" s="457"/>
      <c r="F45" s="457"/>
      <c r="G45" s="78"/>
      <c r="H45" s="78"/>
      <c r="I45" s="78"/>
      <c r="J45" s="78"/>
      <c r="K45" s="230"/>
      <c r="L45" s="78"/>
      <c r="M45" s="230"/>
      <c r="N45" s="230"/>
      <c r="O45" s="230"/>
      <c r="P45" s="78"/>
    </row>
    <row r="46" spans="1:21" ht="12.75" x14ac:dyDescent="0.2">
      <c r="A46" s="32"/>
      <c r="B46" s="32"/>
      <c r="C46" s="136" t="s">
        <v>82</v>
      </c>
      <c r="D46" s="78"/>
      <c r="E46" s="32"/>
      <c r="F46" s="32"/>
      <c r="G46" s="78"/>
      <c r="H46" s="78"/>
      <c r="I46" s="226" t="s">
        <v>487</v>
      </c>
      <c r="J46" s="78"/>
      <c r="K46" s="236">
        <v>0</v>
      </c>
      <c r="L46" s="76"/>
      <c r="M46" s="244">
        <v>23000</v>
      </c>
      <c r="N46" s="244"/>
      <c r="O46" s="242">
        <v>0</v>
      </c>
      <c r="P46" s="245"/>
    </row>
    <row r="47" spans="1:21" ht="12.75" x14ac:dyDescent="0.2">
      <c r="A47" s="32"/>
      <c r="B47" s="32"/>
      <c r="C47" s="136" t="s">
        <v>168</v>
      </c>
      <c r="D47" s="78"/>
      <c r="E47" s="32"/>
      <c r="F47" s="32"/>
      <c r="G47" s="78"/>
      <c r="H47" s="78"/>
      <c r="I47" s="226" t="s">
        <v>488</v>
      </c>
      <c r="J47" s="78"/>
      <c r="K47" s="236"/>
      <c r="L47" s="76"/>
      <c r="M47" s="244">
        <v>115200</v>
      </c>
      <c r="N47" s="244"/>
      <c r="O47" s="242">
        <v>0</v>
      </c>
      <c r="P47" s="245"/>
    </row>
    <row r="48" spans="1:21" ht="12" customHeight="1" x14ac:dyDescent="0.2">
      <c r="A48" s="32"/>
      <c r="B48" s="32"/>
      <c r="C48" s="78"/>
      <c r="D48" s="78"/>
      <c r="E48" s="32"/>
      <c r="F48" s="32"/>
      <c r="G48" s="78"/>
      <c r="H48" s="78"/>
      <c r="I48" s="78"/>
      <c r="J48" s="78"/>
      <c r="K48" s="230"/>
      <c r="L48" s="78"/>
      <c r="M48" s="230"/>
      <c r="N48" s="230"/>
      <c r="O48" s="230"/>
      <c r="P48" s="78"/>
    </row>
    <row r="49" spans="1:19" ht="12.75" x14ac:dyDescent="0.2">
      <c r="A49" s="32"/>
      <c r="B49" s="227" t="s">
        <v>35</v>
      </c>
      <c r="C49" s="32"/>
      <c r="D49" s="78"/>
      <c r="E49" s="32"/>
      <c r="F49" s="32"/>
      <c r="G49" s="78"/>
      <c r="H49" s="78"/>
      <c r="I49" s="78"/>
      <c r="J49" s="78"/>
      <c r="K49" s="230"/>
      <c r="L49" s="78"/>
      <c r="M49" s="230"/>
      <c r="N49" s="230"/>
      <c r="O49" s="230"/>
      <c r="P49" s="78"/>
    </row>
    <row r="50" spans="1:19" ht="12.75" x14ac:dyDescent="0.2">
      <c r="A50" s="32"/>
      <c r="B50" s="32"/>
      <c r="C50" s="136" t="s">
        <v>95</v>
      </c>
      <c r="D50" s="78"/>
      <c r="E50" s="32"/>
      <c r="F50" s="32"/>
      <c r="G50" s="78"/>
      <c r="H50" s="78"/>
      <c r="I50" s="226">
        <v>38570</v>
      </c>
      <c r="J50" s="78"/>
      <c r="K50" s="246">
        <v>0</v>
      </c>
      <c r="L50" s="78"/>
      <c r="M50" s="237">
        <v>60949</v>
      </c>
      <c r="N50" s="237"/>
      <c r="O50" s="242">
        <v>0</v>
      </c>
      <c r="P50" s="254"/>
    </row>
    <row r="51" spans="1:19" ht="12.75" x14ac:dyDescent="0.2">
      <c r="A51" s="32"/>
      <c r="B51" s="32"/>
      <c r="C51" s="136"/>
      <c r="D51" s="78"/>
      <c r="E51" s="32"/>
      <c r="F51" s="32"/>
      <c r="G51" s="78"/>
      <c r="H51" s="78"/>
      <c r="I51" s="226"/>
      <c r="J51" s="78"/>
      <c r="K51" s="246"/>
      <c r="L51" s="78"/>
      <c r="M51" s="237"/>
      <c r="N51" s="237"/>
      <c r="O51" s="242"/>
      <c r="P51" s="254"/>
    </row>
    <row r="52" spans="1:19" ht="12.75" x14ac:dyDescent="0.2">
      <c r="A52" s="32"/>
      <c r="B52" s="32"/>
      <c r="C52" s="32"/>
      <c r="D52" s="32"/>
      <c r="E52" s="136" t="s">
        <v>36</v>
      </c>
      <c r="F52" s="32"/>
      <c r="G52" s="78"/>
      <c r="H52" s="78"/>
      <c r="I52" s="226"/>
      <c r="J52" s="78"/>
      <c r="K52" s="255">
        <f>SUM(K46:K51)</f>
        <v>0</v>
      </c>
      <c r="L52" s="242"/>
      <c r="M52" s="255">
        <f>SUM(M46:M51)</f>
        <v>199149</v>
      </c>
      <c r="N52" s="256"/>
      <c r="O52" s="255">
        <f>SUM(O46:O51)</f>
        <v>0</v>
      </c>
      <c r="P52" s="257"/>
      <c r="S52" s="14"/>
    </row>
    <row r="53" spans="1:19" ht="6" customHeight="1" x14ac:dyDescent="0.2">
      <c r="A53" s="213"/>
      <c r="B53" s="32"/>
      <c r="C53" s="32"/>
      <c r="D53" s="32"/>
      <c r="E53" s="136"/>
      <c r="F53" s="32"/>
      <c r="G53" s="78"/>
      <c r="H53" s="78"/>
      <c r="I53" s="226"/>
      <c r="J53" s="78"/>
      <c r="K53" s="256"/>
      <c r="L53" s="242"/>
      <c r="M53" s="256"/>
      <c r="N53" s="256"/>
      <c r="O53" s="256"/>
      <c r="P53" s="257"/>
      <c r="S53" s="14"/>
    </row>
    <row r="54" spans="1:19" ht="12.75" x14ac:dyDescent="0.2">
      <c r="A54" s="213" t="s">
        <v>430</v>
      </c>
      <c r="B54" s="32"/>
      <c r="C54" s="32"/>
      <c r="D54" s="32"/>
      <c r="E54" s="136"/>
      <c r="F54" s="32"/>
      <c r="G54" s="78"/>
      <c r="H54" s="78"/>
      <c r="I54" s="226"/>
      <c r="J54" s="78"/>
      <c r="K54" s="256"/>
      <c r="L54" s="242"/>
      <c r="M54" s="256"/>
      <c r="N54" s="256"/>
      <c r="O54" s="256"/>
      <c r="P54" s="257"/>
      <c r="S54" s="14"/>
    </row>
    <row r="55" spans="1:19" ht="12.75" x14ac:dyDescent="0.2">
      <c r="A55" s="32"/>
      <c r="B55" s="32" t="s">
        <v>431</v>
      </c>
      <c r="C55" s="32"/>
      <c r="D55" s="32"/>
      <c r="E55" s="136"/>
      <c r="F55" s="32"/>
      <c r="G55" s="78"/>
      <c r="H55" s="78"/>
      <c r="I55" s="226" t="s">
        <v>18</v>
      </c>
      <c r="J55" s="78"/>
      <c r="K55" s="236">
        <v>0</v>
      </c>
      <c r="L55" s="76"/>
      <c r="M55" s="244">
        <v>123000</v>
      </c>
      <c r="N55" s="244"/>
      <c r="O55" s="242">
        <v>0</v>
      </c>
      <c r="P55" s="257"/>
      <c r="S55" s="14"/>
    </row>
    <row r="56" spans="1:19" ht="12.75" x14ac:dyDescent="0.2">
      <c r="A56" s="32"/>
      <c r="B56" s="32"/>
      <c r="C56" s="32" t="s">
        <v>433</v>
      </c>
      <c r="D56" s="32"/>
      <c r="E56" s="136"/>
      <c r="F56" s="32"/>
      <c r="G56" s="78"/>
      <c r="H56" s="78"/>
      <c r="I56" s="226"/>
      <c r="J56" s="78"/>
      <c r="K56" s="256"/>
      <c r="L56" s="242"/>
      <c r="M56" s="256"/>
      <c r="N56" s="256"/>
      <c r="O56" s="256"/>
      <c r="P56" s="257"/>
      <c r="S56" s="14"/>
    </row>
    <row r="57" spans="1:19" ht="6" customHeight="1" x14ac:dyDescent="0.2">
      <c r="A57" s="32"/>
      <c r="B57" s="32"/>
      <c r="C57" s="32"/>
      <c r="D57" s="32"/>
      <c r="E57" s="136"/>
      <c r="F57" s="32"/>
      <c r="G57" s="78"/>
      <c r="H57" s="78"/>
      <c r="I57" s="226"/>
      <c r="J57" s="78"/>
      <c r="K57" s="258"/>
      <c r="L57" s="251"/>
      <c r="M57" s="258"/>
      <c r="N57" s="258"/>
      <c r="O57" s="258"/>
      <c r="P57" s="254"/>
      <c r="S57" s="14"/>
    </row>
    <row r="58" spans="1:19" ht="13.5" thickBot="1" x14ac:dyDescent="0.25">
      <c r="A58" s="32"/>
      <c r="B58" s="32"/>
      <c r="C58" s="32"/>
      <c r="D58" s="32"/>
      <c r="E58" s="136" t="s">
        <v>37</v>
      </c>
      <c r="F58" s="32"/>
      <c r="G58" s="78"/>
      <c r="H58" s="78"/>
      <c r="I58" s="226"/>
      <c r="J58" s="78"/>
      <c r="K58" s="259">
        <f>+K52+K40</f>
        <v>2875027</v>
      </c>
      <c r="L58" s="251"/>
      <c r="M58" s="259">
        <f>+M52+M40+M55</f>
        <v>572149</v>
      </c>
      <c r="N58" s="258"/>
      <c r="O58" s="259">
        <f>+O52+O40</f>
        <v>259527</v>
      </c>
      <c r="P58" s="254"/>
      <c r="S58" s="14"/>
    </row>
    <row r="59" spans="1:19" ht="12" customHeight="1" thickTop="1" x14ac:dyDescent="0.2">
      <c r="A59" s="32"/>
      <c r="B59" s="32"/>
      <c r="C59" s="32"/>
      <c r="D59" s="32"/>
      <c r="E59" s="136"/>
      <c r="F59" s="32"/>
      <c r="G59" s="78"/>
      <c r="H59" s="78"/>
      <c r="I59" s="226"/>
      <c r="J59" s="78"/>
      <c r="K59" s="258"/>
      <c r="L59" s="251"/>
      <c r="M59" s="258"/>
      <c r="N59" s="258"/>
      <c r="O59" s="258"/>
      <c r="P59" s="254"/>
      <c r="S59" s="14"/>
    </row>
    <row r="60" spans="1:19" ht="12" customHeight="1" x14ac:dyDescent="0.2">
      <c r="A60" s="64" t="s">
        <v>49</v>
      </c>
      <c r="B60" s="65"/>
      <c r="C60" s="65"/>
      <c r="D60" s="65"/>
      <c r="E60" s="67"/>
      <c r="F60" s="65"/>
      <c r="G60" s="68"/>
      <c r="H60" s="69"/>
      <c r="I60" s="68"/>
      <c r="J60" s="69"/>
      <c r="K60" s="68"/>
      <c r="L60" s="68"/>
      <c r="M60" s="68"/>
      <c r="N60" s="68"/>
      <c r="O60" s="68"/>
      <c r="P60" s="68"/>
      <c r="Q60" s="11"/>
      <c r="R60" s="11"/>
      <c r="S60" s="12"/>
    </row>
    <row r="61" spans="1:19" ht="6" customHeight="1" x14ac:dyDescent="0.2">
      <c r="A61" s="202"/>
      <c r="B61" s="76"/>
      <c r="C61" s="76"/>
      <c r="D61" s="76"/>
      <c r="E61" s="77"/>
      <c r="F61" s="76"/>
      <c r="G61" s="258"/>
      <c r="H61" s="254"/>
      <c r="I61" s="258"/>
      <c r="J61" s="254"/>
      <c r="K61" s="258"/>
      <c r="L61" s="258"/>
      <c r="M61" s="258"/>
      <c r="N61" s="258"/>
      <c r="O61" s="258"/>
      <c r="P61" s="258"/>
      <c r="Q61" s="11"/>
      <c r="R61" s="11"/>
      <c r="S61" s="12"/>
    </row>
    <row r="62" spans="1:19" ht="17.25" customHeight="1" x14ac:dyDescent="0.2">
      <c r="A62" s="75" t="s">
        <v>324</v>
      </c>
      <c r="B62" s="76"/>
      <c r="C62" s="76"/>
      <c r="D62" s="76"/>
      <c r="E62" s="77"/>
      <c r="F62" s="78"/>
      <c r="G62" s="258"/>
      <c r="H62" s="251"/>
      <c r="I62" s="258"/>
      <c r="J62" s="254"/>
      <c r="K62" s="258"/>
      <c r="L62" s="32"/>
      <c r="M62" s="32"/>
      <c r="N62" s="32"/>
      <c r="O62" s="32"/>
      <c r="P62" s="32"/>
      <c r="S62" s="14"/>
    </row>
    <row r="63" spans="1:19" ht="91.5" customHeight="1" x14ac:dyDescent="0.2">
      <c r="A63" s="469" t="s">
        <v>497</v>
      </c>
      <c r="B63" s="449"/>
      <c r="C63" s="449"/>
      <c r="D63" s="449"/>
      <c r="E63" s="449"/>
      <c r="F63" s="449"/>
      <c r="G63" s="449"/>
      <c r="H63" s="449"/>
      <c r="I63" s="449"/>
      <c r="J63" s="449"/>
      <c r="K63" s="449"/>
      <c r="L63" s="449"/>
      <c r="M63" s="449"/>
      <c r="N63" s="449"/>
      <c r="O63" s="449"/>
      <c r="P63" s="449"/>
      <c r="S63" s="14"/>
    </row>
    <row r="64" spans="1:19" ht="6" customHeight="1" x14ac:dyDescent="0.2">
      <c r="A64" s="260"/>
      <c r="B64" s="78"/>
      <c r="C64" s="32"/>
      <c r="D64" s="32"/>
      <c r="E64" s="32"/>
      <c r="F64" s="32"/>
      <c r="G64" s="32"/>
      <c r="H64" s="32"/>
      <c r="I64" s="32"/>
      <c r="J64" s="32"/>
      <c r="K64" s="32"/>
      <c r="L64" s="32"/>
      <c r="M64" s="32"/>
      <c r="N64" s="32"/>
      <c r="O64" s="32"/>
      <c r="P64" s="32"/>
      <c r="S64" s="14"/>
    </row>
    <row r="65" spans="1:19" ht="15.75" customHeight="1" x14ac:dyDescent="0.2">
      <c r="A65" s="86" t="s">
        <v>325</v>
      </c>
      <c r="B65" s="78"/>
      <c r="C65" s="32"/>
      <c r="D65" s="32"/>
      <c r="E65" s="32"/>
      <c r="F65" s="32"/>
      <c r="G65" s="32"/>
      <c r="H65" s="32"/>
      <c r="I65" s="32"/>
      <c r="J65" s="32"/>
      <c r="K65" s="32"/>
      <c r="L65" s="32"/>
      <c r="M65" s="32"/>
      <c r="N65" s="32"/>
      <c r="O65" s="32"/>
      <c r="P65" s="32"/>
      <c r="S65" s="14"/>
    </row>
    <row r="66" spans="1:19" ht="41.25" customHeight="1" x14ac:dyDescent="0.2">
      <c r="A66" s="470" t="s">
        <v>231</v>
      </c>
      <c r="B66" s="449"/>
      <c r="C66" s="449"/>
      <c r="D66" s="449"/>
      <c r="E66" s="449"/>
      <c r="F66" s="449"/>
      <c r="G66" s="449"/>
      <c r="H66" s="449"/>
      <c r="I66" s="449"/>
      <c r="J66" s="449"/>
      <c r="K66" s="449"/>
      <c r="L66" s="449"/>
      <c r="M66" s="449"/>
      <c r="N66" s="449"/>
      <c r="O66" s="449"/>
      <c r="P66" s="449"/>
      <c r="S66" s="14"/>
    </row>
    <row r="67" spans="1:19" ht="6" customHeight="1" x14ac:dyDescent="0.2">
      <c r="A67" s="260"/>
      <c r="B67" s="78"/>
      <c r="C67" s="32"/>
      <c r="D67" s="32"/>
      <c r="E67" s="32"/>
      <c r="F67" s="32"/>
      <c r="G67" s="32"/>
      <c r="H67" s="32"/>
      <c r="I67" s="32"/>
      <c r="J67" s="32"/>
      <c r="K67" s="32"/>
      <c r="L67" s="32"/>
      <c r="M67" s="32"/>
      <c r="N67" s="32"/>
      <c r="O67" s="32"/>
      <c r="P67" s="32"/>
      <c r="S67" s="14"/>
    </row>
    <row r="68" spans="1:19" ht="15.75" customHeight="1" x14ac:dyDescent="0.2">
      <c r="A68" s="86" t="s">
        <v>326</v>
      </c>
      <c r="B68" s="285"/>
      <c r="C68" s="285"/>
      <c r="D68" s="285"/>
      <c r="E68" s="285"/>
      <c r="F68" s="285"/>
      <c r="G68" s="285"/>
      <c r="H68" s="285"/>
      <c r="I68" s="285"/>
      <c r="J68" s="285"/>
      <c r="K68" s="285"/>
      <c r="L68" s="285"/>
      <c r="M68" s="285"/>
      <c r="N68" s="285"/>
      <c r="O68" s="285"/>
      <c r="P68" s="285"/>
      <c r="S68" s="14"/>
    </row>
    <row r="69" spans="1:19" ht="12.75" customHeight="1" x14ac:dyDescent="0.2">
      <c r="A69" s="32" t="s">
        <v>280</v>
      </c>
      <c r="B69" s="78"/>
      <c r="C69" s="32"/>
      <c r="D69" s="32"/>
      <c r="E69" s="32"/>
      <c r="F69" s="32"/>
      <c r="G69" s="32"/>
      <c r="H69" s="32"/>
      <c r="I69" s="32"/>
      <c r="J69" s="32"/>
      <c r="K69" s="32"/>
      <c r="L69" s="32"/>
      <c r="M69" s="32"/>
      <c r="N69" s="32"/>
      <c r="O69" s="32"/>
      <c r="P69" s="32"/>
      <c r="S69" s="14"/>
    </row>
    <row r="70" spans="1:19" ht="6" customHeight="1" x14ac:dyDescent="0.2">
      <c r="A70" s="32"/>
      <c r="B70" s="78"/>
      <c r="C70" s="32"/>
      <c r="D70" s="32"/>
      <c r="E70" s="32"/>
      <c r="F70" s="32"/>
      <c r="G70" s="32"/>
      <c r="H70" s="32"/>
      <c r="I70" s="32"/>
      <c r="J70" s="32"/>
      <c r="K70" s="32"/>
      <c r="L70" s="32"/>
      <c r="M70" s="32"/>
      <c r="N70" s="32"/>
      <c r="O70" s="32"/>
      <c r="P70" s="32"/>
      <c r="S70" s="14"/>
    </row>
    <row r="71" spans="1:19" ht="12.75" customHeight="1" x14ac:dyDescent="0.2">
      <c r="A71" s="86" t="s">
        <v>432</v>
      </c>
      <c r="B71" s="212"/>
      <c r="C71" s="213"/>
      <c r="D71" s="213"/>
      <c r="E71" s="213"/>
      <c r="F71" s="213"/>
      <c r="G71" s="32"/>
      <c r="H71" s="32"/>
      <c r="I71" s="32"/>
      <c r="J71" s="32"/>
      <c r="K71" s="32"/>
      <c r="L71" s="32"/>
      <c r="M71" s="32"/>
      <c r="N71" s="32"/>
      <c r="O71" s="32"/>
      <c r="P71" s="32"/>
      <c r="Q71" s="32"/>
      <c r="S71" s="14"/>
    </row>
    <row r="72" spans="1:19" ht="49.5" customHeight="1" x14ac:dyDescent="0.2">
      <c r="A72" s="448" t="s">
        <v>496</v>
      </c>
      <c r="B72" s="453"/>
      <c r="C72" s="453"/>
      <c r="D72" s="453"/>
      <c r="E72" s="453"/>
      <c r="F72" s="453"/>
      <c r="G72" s="453"/>
      <c r="H72" s="453"/>
      <c r="I72" s="453"/>
      <c r="J72" s="453"/>
      <c r="K72" s="453"/>
      <c r="L72" s="453"/>
      <c r="M72" s="453"/>
      <c r="N72" s="453"/>
      <c r="O72" s="453"/>
      <c r="P72" s="453"/>
      <c r="Q72" s="298"/>
      <c r="S72" s="14"/>
    </row>
    <row r="73" spans="1:19" ht="6" customHeight="1" x14ac:dyDescent="0.2">
      <c r="A73" s="32"/>
      <c r="B73" s="78"/>
      <c r="C73" s="32"/>
      <c r="D73" s="32"/>
      <c r="E73" s="32"/>
      <c r="F73" s="32"/>
      <c r="G73" s="32"/>
      <c r="H73" s="32"/>
      <c r="I73" s="32"/>
      <c r="J73" s="32"/>
      <c r="K73" s="32"/>
      <c r="L73" s="32"/>
      <c r="M73" s="32"/>
      <c r="N73" s="32"/>
      <c r="O73" s="32"/>
      <c r="P73" s="32"/>
      <c r="S73" s="14"/>
    </row>
    <row r="74" spans="1:19" ht="12.75" x14ac:dyDescent="0.2">
      <c r="A74" s="32"/>
      <c r="B74" s="78"/>
      <c r="C74" s="78"/>
      <c r="D74" s="72"/>
      <c r="E74" s="72"/>
      <c r="F74" s="71"/>
      <c r="G74" s="74"/>
      <c r="H74" s="74"/>
      <c r="I74" s="73"/>
      <c r="J74" s="73"/>
      <c r="K74" s="109" t="s">
        <v>7</v>
      </c>
      <c r="L74" s="73"/>
      <c r="M74" s="73"/>
      <c r="N74" s="32"/>
      <c r="O74" s="32"/>
      <c r="P74" s="32"/>
      <c r="S74" s="14"/>
    </row>
    <row r="75" spans="1:19" ht="13.5" customHeight="1" x14ac:dyDescent="0.2">
      <c r="A75" s="32"/>
      <c r="B75" s="78"/>
      <c r="C75" s="74"/>
      <c r="D75" s="74"/>
      <c r="E75" s="116"/>
      <c r="F75" s="74"/>
      <c r="G75" s="74"/>
      <c r="H75" s="74"/>
      <c r="J75" s="74"/>
      <c r="K75" s="109" t="s">
        <v>10</v>
      </c>
      <c r="L75" s="74"/>
      <c r="M75" s="109" t="s">
        <v>116</v>
      </c>
      <c r="N75" s="32"/>
      <c r="O75" s="32"/>
      <c r="P75" s="32"/>
      <c r="S75" s="14"/>
    </row>
    <row r="76" spans="1:19" ht="12.75" customHeight="1" x14ac:dyDescent="0.2">
      <c r="A76" s="32"/>
      <c r="B76" s="78"/>
      <c r="C76" s="117" t="s">
        <v>55</v>
      </c>
      <c r="D76" s="74"/>
      <c r="E76" s="196"/>
      <c r="F76" s="74"/>
      <c r="G76" s="74"/>
      <c r="H76" s="74"/>
      <c r="I76" s="116" t="s">
        <v>426</v>
      </c>
      <c r="J76" s="74"/>
      <c r="K76" s="197" t="s">
        <v>14</v>
      </c>
      <c r="L76" s="74"/>
      <c r="M76" s="197" t="s">
        <v>117</v>
      </c>
      <c r="N76" s="32"/>
      <c r="O76" s="32"/>
      <c r="P76" s="32"/>
      <c r="S76" s="14"/>
    </row>
    <row r="77" spans="1:19" ht="16.5" customHeight="1" x14ac:dyDescent="0.2">
      <c r="A77" s="32"/>
      <c r="B77" s="78"/>
      <c r="C77" s="293" t="s">
        <v>421</v>
      </c>
      <c r="D77" s="32"/>
      <c r="E77" s="71"/>
      <c r="F77" s="72"/>
      <c r="G77" s="74"/>
      <c r="H77" s="74"/>
      <c r="I77" s="116">
        <v>10.766</v>
      </c>
      <c r="J77" s="71"/>
      <c r="K77" s="121">
        <v>0</v>
      </c>
      <c r="L77" s="73"/>
      <c r="M77" s="446">
        <v>420000</v>
      </c>
      <c r="N77" s="32"/>
      <c r="O77" s="32"/>
      <c r="P77" s="32"/>
      <c r="S77" s="14"/>
    </row>
    <row r="78" spans="1:19" ht="16.5" customHeight="1" x14ac:dyDescent="0.2">
      <c r="A78" s="213"/>
      <c r="B78" s="212"/>
      <c r="C78" s="89"/>
      <c r="D78" s="213"/>
      <c r="E78" s="377"/>
      <c r="F78" s="378"/>
      <c r="G78" s="379"/>
      <c r="H78" s="379"/>
      <c r="I78" s="380"/>
      <c r="J78" s="377"/>
      <c r="K78" s="381"/>
      <c r="L78" s="382"/>
      <c r="M78" s="383"/>
      <c r="N78" s="213"/>
      <c r="O78" s="213"/>
      <c r="P78" s="32"/>
      <c r="S78" s="14"/>
    </row>
    <row r="79" spans="1:19" ht="12.75" customHeight="1" x14ac:dyDescent="0.2">
      <c r="A79" s="459" t="s">
        <v>434</v>
      </c>
      <c r="B79" s="460"/>
      <c r="C79" s="460"/>
      <c r="D79" s="460"/>
      <c r="E79" s="460"/>
      <c r="F79" s="460"/>
      <c r="G79" s="460"/>
      <c r="H79" s="460"/>
      <c r="I79" s="460"/>
      <c r="J79" s="460"/>
      <c r="K79" s="460"/>
      <c r="L79" s="460"/>
      <c r="M79" s="460"/>
      <c r="N79" s="460"/>
      <c r="O79" s="460"/>
      <c r="P79" s="32"/>
      <c r="S79" s="14"/>
    </row>
    <row r="80" spans="1:19" ht="54.75" customHeight="1" x14ac:dyDescent="0.2">
      <c r="A80" s="458" t="s">
        <v>445</v>
      </c>
      <c r="B80" s="461"/>
      <c r="C80" s="461"/>
      <c r="D80" s="461"/>
      <c r="E80" s="461"/>
      <c r="F80" s="461"/>
      <c r="G80" s="461"/>
      <c r="H80" s="461"/>
      <c r="I80" s="461"/>
      <c r="J80" s="461"/>
      <c r="K80" s="461"/>
      <c r="L80" s="461"/>
      <c r="M80" s="461"/>
      <c r="N80" s="461"/>
      <c r="O80" s="461"/>
      <c r="P80" s="32"/>
      <c r="S80" s="14"/>
    </row>
    <row r="81" spans="1:19" ht="6" customHeight="1" x14ac:dyDescent="0.2">
      <c r="A81" s="32"/>
      <c r="B81" s="78"/>
      <c r="C81" s="32"/>
      <c r="D81" s="32"/>
      <c r="E81" s="32"/>
      <c r="F81" s="32"/>
      <c r="G81" s="32"/>
      <c r="H81" s="32"/>
      <c r="I81" s="32"/>
      <c r="J81" s="32"/>
      <c r="K81" s="32"/>
      <c r="L81" s="32"/>
      <c r="M81" s="32"/>
      <c r="N81" s="32"/>
      <c r="O81" s="32"/>
      <c r="P81" s="32"/>
      <c r="S81" s="14"/>
    </row>
    <row r="82" spans="1:19" ht="12" customHeight="1" x14ac:dyDescent="0.2">
      <c r="A82" s="64" t="s">
        <v>22</v>
      </c>
      <c r="B82" s="65"/>
      <c r="C82" s="65"/>
      <c r="D82" s="65"/>
      <c r="E82" s="65"/>
      <c r="F82" s="65"/>
      <c r="G82" s="261"/>
      <c r="H82" s="65"/>
      <c r="I82" s="261"/>
      <c r="J82" s="65"/>
      <c r="K82" s="261"/>
      <c r="L82" s="261"/>
      <c r="M82" s="261"/>
      <c r="N82" s="261"/>
      <c r="O82" s="261"/>
      <c r="P82" s="261"/>
      <c r="Q82"/>
      <c r="R82"/>
      <c r="S82"/>
    </row>
    <row r="83" spans="1:19" ht="6" customHeight="1" x14ac:dyDescent="0.2">
      <c r="A83" s="78"/>
      <c r="B83" s="76"/>
      <c r="C83" s="76"/>
      <c r="D83" s="78"/>
      <c r="E83" s="78"/>
      <c r="F83" s="78"/>
      <c r="G83" s="230"/>
      <c r="H83" s="78"/>
      <c r="I83" s="230"/>
      <c r="J83" s="78"/>
      <c r="K83" s="230"/>
      <c r="L83" s="32"/>
      <c r="M83" s="32"/>
      <c r="N83" s="32"/>
      <c r="O83" s="32"/>
      <c r="P83" s="32"/>
      <c r="R83" s="11"/>
      <c r="S83" s="11"/>
    </row>
    <row r="84" spans="1:19" ht="45" customHeight="1" x14ac:dyDescent="0.2">
      <c r="A84" s="216" t="s">
        <v>23</v>
      </c>
      <c r="B84" s="218"/>
      <c r="C84" s="449" t="s">
        <v>490</v>
      </c>
      <c r="D84" s="450"/>
      <c r="E84" s="450"/>
      <c r="F84" s="450"/>
      <c r="G84" s="450"/>
      <c r="H84" s="450"/>
      <c r="I84" s="450"/>
      <c r="J84" s="450"/>
      <c r="K84" s="450"/>
      <c r="L84" s="450"/>
      <c r="M84" s="450"/>
      <c r="N84" s="450"/>
      <c r="O84" s="450"/>
      <c r="P84" s="450"/>
      <c r="Q84" s="19"/>
    </row>
    <row r="85" spans="1:19" ht="87.75" customHeight="1" x14ac:dyDescent="0.2">
      <c r="A85" s="216" t="s">
        <v>24</v>
      </c>
      <c r="B85" s="218"/>
      <c r="C85" s="471" t="s">
        <v>447</v>
      </c>
      <c r="D85" s="458"/>
      <c r="E85" s="458"/>
      <c r="F85" s="458"/>
      <c r="G85" s="458"/>
      <c r="H85" s="458"/>
      <c r="I85" s="458"/>
      <c r="J85" s="458"/>
      <c r="K85" s="458"/>
      <c r="L85" s="458"/>
      <c r="M85" s="458"/>
      <c r="N85" s="458"/>
      <c r="O85" s="458"/>
      <c r="P85" s="458"/>
      <c r="Q85" s="19"/>
    </row>
    <row r="86" spans="1:19" ht="56.25" customHeight="1" x14ac:dyDescent="0.2">
      <c r="A86" s="216" t="s">
        <v>25</v>
      </c>
      <c r="B86" s="218"/>
      <c r="C86" s="467" t="s">
        <v>274</v>
      </c>
      <c r="D86" s="449"/>
      <c r="E86" s="449"/>
      <c r="F86" s="449"/>
      <c r="G86" s="449"/>
      <c r="H86" s="449"/>
      <c r="I86" s="449"/>
      <c r="J86" s="449"/>
      <c r="K86" s="449"/>
      <c r="L86" s="449"/>
      <c r="M86" s="449"/>
      <c r="N86" s="449"/>
      <c r="O86" s="449"/>
      <c r="P86" s="449"/>
      <c r="Q86" s="19"/>
    </row>
    <row r="87" spans="1:19" ht="36.75" customHeight="1" x14ac:dyDescent="0.2">
      <c r="A87" s="216" t="s">
        <v>26</v>
      </c>
      <c r="B87" s="218"/>
      <c r="C87" s="467" t="s">
        <v>275</v>
      </c>
      <c r="D87" s="449"/>
      <c r="E87" s="449"/>
      <c r="F87" s="449"/>
      <c r="G87" s="449"/>
      <c r="H87" s="449"/>
      <c r="I87" s="449"/>
      <c r="J87" s="449"/>
      <c r="K87" s="449"/>
      <c r="L87" s="449"/>
      <c r="M87" s="449"/>
      <c r="N87" s="449"/>
      <c r="O87" s="449"/>
      <c r="P87" s="449"/>
      <c r="Q87" s="19"/>
    </row>
    <row r="88" spans="1:19" ht="42" customHeight="1" x14ac:dyDescent="0.2">
      <c r="A88" s="216" t="s">
        <v>232</v>
      </c>
      <c r="B88" s="218"/>
      <c r="C88" s="467" t="s">
        <v>420</v>
      </c>
      <c r="D88" s="449"/>
      <c r="E88" s="449"/>
      <c r="F88" s="449"/>
      <c r="G88" s="449"/>
      <c r="H88" s="449"/>
      <c r="I88" s="449"/>
      <c r="J88" s="449"/>
      <c r="K88" s="449"/>
      <c r="L88" s="449"/>
      <c r="M88" s="449"/>
      <c r="N88" s="449"/>
      <c r="O88" s="449"/>
      <c r="P88" s="449"/>
      <c r="Q88" s="19"/>
    </row>
    <row r="89" spans="1:19" ht="6" customHeight="1" x14ac:dyDescent="0.2">
      <c r="A89" s="78"/>
      <c r="B89" s="78"/>
      <c r="C89" s="78"/>
      <c r="D89" s="78"/>
      <c r="E89" s="78"/>
      <c r="F89" s="78"/>
      <c r="G89" s="230"/>
      <c r="H89" s="78"/>
      <c r="I89" s="230"/>
      <c r="J89" s="78"/>
      <c r="K89" s="78"/>
      <c r="L89" s="32"/>
      <c r="M89" s="32"/>
      <c r="N89" s="32"/>
      <c r="O89" s="32"/>
      <c r="P89" s="32"/>
    </row>
    <row r="90" spans="1:19" ht="33" customHeight="1" x14ac:dyDescent="0.2">
      <c r="A90" s="264">
        <v>2</v>
      </c>
      <c r="B90" s="32"/>
      <c r="C90" s="462" t="s">
        <v>234</v>
      </c>
      <c r="D90" s="449"/>
      <c r="E90" s="449"/>
      <c r="F90" s="449"/>
      <c r="G90" s="449"/>
      <c r="H90" s="449"/>
      <c r="I90" s="449"/>
      <c r="J90" s="449"/>
      <c r="K90" s="449"/>
      <c r="L90" s="449"/>
      <c r="M90" s="449"/>
      <c r="N90" s="449"/>
      <c r="O90" s="449"/>
      <c r="P90" s="449"/>
      <c r="Q90" s="19"/>
    </row>
    <row r="91" spans="1:19" ht="6" customHeight="1" x14ac:dyDescent="0.2">
      <c r="A91" s="260"/>
      <c r="B91" s="32"/>
      <c r="C91" s="292"/>
      <c r="D91" s="291"/>
      <c r="E91" s="291"/>
      <c r="F91" s="291"/>
      <c r="G91" s="291"/>
      <c r="H91" s="291"/>
      <c r="I91" s="291"/>
      <c r="J91" s="291"/>
      <c r="K91" s="291"/>
      <c r="L91" s="291"/>
      <c r="M91" s="291"/>
      <c r="N91" s="291"/>
      <c r="O91" s="291"/>
      <c r="P91" s="291"/>
      <c r="Q91" s="19"/>
    </row>
    <row r="92" spans="1:19" ht="90.75" customHeight="1" x14ac:dyDescent="0.2">
      <c r="A92" s="264">
        <v>3</v>
      </c>
      <c r="B92" s="32"/>
      <c r="C92" s="462" t="s">
        <v>489</v>
      </c>
      <c r="D92" s="463"/>
      <c r="E92" s="463"/>
      <c r="F92" s="463"/>
      <c r="G92" s="463"/>
      <c r="H92" s="463"/>
      <c r="I92" s="463"/>
      <c r="J92" s="463"/>
      <c r="K92" s="463"/>
      <c r="L92" s="463"/>
      <c r="M92" s="463"/>
      <c r="N92" s="463"/>
      <c r="O92" s="463"/>
      <c r="P92" s="463"/>
      <c r="Q92" s="19"/>
    </row>
    <row r="93" spans="1:19" ht="6" customHeight="1" x14ac:dyDescent="0.2">
      <c r="A93" s="260"/>
      <c r="B93" s="32"/>
      <c r="C93" s="292"/>
      <c r="D93" s="291"/>
      <c r="E93" s="291"/>
      <c r="F93" s="291"/>
      <c r="G93" s="291"/>
      <c r="H93" s="291"/>
      <c r="I93" s="291"/>
      <c r="J93" s="291"/>
      <c r="K93" s="291"/>
      <c r="L93" s="291"/>
      <c r="M93" s="291"/>
      <c r="N93" s="291"/>
      <c r="O93" s="291"/>
      <c r="P93" s="291"/>
      <c r="Q93" s="19"/>
    </row>
    <row r="94" spans="1:19" ht="134.25" customHeight="1" x14ac:dyDescent="0.2">
      <c r="A94" s="264">
        <v>4</v>
      </c>
      <c r="B94" s="32"/>
      <c r="C94" s="451" t="s">
        <v>419</v>
      </c>
      <c r="D94" s="452"/>
      <c r="E94" s="452"/>
      <c r="F94" s="452"/>
      <c r="G94" s="452"/>
      <c r="H94" s="452"/>
      <c r="I94" s="452"/>
      <c r="J94" s="452"/>
      <c r="K94" s="452"/>
      <c r="L94" s="452"/>
      <c r="M94" s="452"/>
      <c r="N94" s="452"/>
      <c r="O94" s="452"/>
      <c r="P94" s="452"/>
      <c r="Q94" s="19"/>
    </row>
    <row r="95" spans="1:19" ht="6" customHeight="1" x14ac:dyDescent="0.2">
      <c r="A95" s="264"/>
      <c r="B95" s="32"/>
      <c r="C95" s="296"/>
      <c r="D95" s="297"/>
      <c r="E95" s="297"/>
      <c r="F95" s="297"/>
      <c r="G95" s="297"/>
      <c r="H95" s="297"/>
      <c r="I95" s="297"/>
      <c r="J95" s="297"/>
      <c r="K95" s="297"/>
      <c r="L95" s="297"/>
      <c r="M95" s="297"/>
      <c r="N95" s="297"/>
      <c r="O95" s="297"/>
      <c r="P95" s="297"/>
      <c r="Q95" s="19"/>
    </row>
    <row r="96" spans="1:19" ht="108" customHeight="1" x14ac:dyDescent="0.2">
      <c r="A96" s="264">
        <v>5</v>
      </c>
      <c r="B96" s="32"/>
      <c r="C96" s="462" t="s">
        <v>473</v>
      </c>
      <c r="D96" s="463"/>
      <c r="E96" s="463"/>
      <c r="F96" s="463"/>
      <c r="G96" s="463"/>
      <c r="H96" s="463"/>
      <c r="I96" s="463"/>
      <c r="J96" s="463"/>
      <c r="K96" s="463"/>
      <c r="L96" s="463"/>
      <c r="M96" s="463"/>
      <c r="N96" s="463"/>
      <c r="O96" s="463"/>
      <c r="P96" s="463"/>
      <c r="Q96" s="19"/>
    </row>
    <row r="97" spans="1:17" ht="6" customHeight="1" x14ac:dyDescent="0.2">
      <c r="A97" s="260" t="s">
        <v>3</v>
      </c>
      <c r="B97" s="32"/>
      <c r="C97" s="361"/>
      <c r="D97" s="360"/>
      <c r="E97" s="360"/>
      <c r="F97" s="360"/>
      <c r="G97" s="360"/>
      <c r="H97" s="360"/>
      <c r="I97" s="360"/>
      <c r="J97" s="360"/>
      <c r="K97" s="360"/>
      <c r="L97" s="360"/>
      <c r="M97" s="360"/>
      <c r="N97" s="360"/>
      <c r="O97" s="360"/>
      <c r="P97" s="360"/>
      <c r="Q97" s="19"/>
    </row>
    <row r="98" spans="1:17" ht="69" customHeight="1" x14ac:dyDescent="0.2">
      <c r="A98" s="264">
        <v>6</v>
      </c>
      <c r="B98" s="32"/>
      <c r="C98" s="451" t="s">
        <v>491</v>
      </c>
      <c r="D98" s="461"/>
      <c r="E98" s="461"/>
      <c r="F98" s="461"/>
      <c r="G98" s="461"/>
      <c r="H98" s="461"/>
      <c r="I98" s="461"/>
      <c r="J98" s="461"/>
      <c r="K98" s="461"/>
      <c r="L98" s="461"/>
      <c r="M98" s="461"/>
      <c r="N98" s="461"/>
      <c r="O98" s="461"/>
      <c r="P98" s="461"/>
      <c r="Q98" s="19"/>
    </row>
    <row r="99" spans="1:17" ht="6" customHeight="1" x14ac:dyDescent="0.2">
      <c r="A99" s="262"/>
      <c r="B99" s="32"/>
      <c r="C99" s="78"/>
      <c r="D99" s="78"/>
      <c r="E99" s="78"/>
      <c r="F99" s="263"/>
      <c r="G99" s="78"/>
      <c r="H99" s="230"/>
      <c r="I99" s="78"/>
      <c r="J99" s="230"/>
      <c r="K99" s="78"/>
      <c r="L99" s="78"/>
      <c r="M99" s="32"/>
      <c r="N99" s="32"/>
      <c r="O99" s="32"/>
      <c r="P99" s="32"/>
      <c r="Q99" s="19"/>
    </row>
    <row r="100" spans="1:17" ht="54" customHeight="1" x14ac:dyDescent="0.2">
      <c r="A100" s="264">
        <v>7</v>
      </c>
      <c r="B100" s="32"/>
      <c r="C100" s="448" t="s">
        <v>448</v>
      </c>
      <c r="D100" s="449"/>
      <c r="E100" s="449"/>
      <c r="F100" s="449"/>
      <c r="G100" s="449"/>
      <c r="H100" s="449"/>
      <c r="I100" s="449"/>
      <c r="J100" s="449"/>
      <c r="K100" s="449"/>
      <c r="L100" s="449"/>
      <c r="M100" s="449"/>
      <c r="N100" s="449"/>
      <c r="O100" s="449"/>
      <c r="P100" s="449"/>
      <c r="Q100" s="19"/>
    </row>
    <row r="101" spans="1:17" ht="6" customHeight="1" x14ac:dyDescent="0.2">
      <c r="A101" s="262"/>
      <c r="B101" s="32"/>
      <c r="C101" s="78"/>
      <c r="D101" s="78"/>
      <c r="E101" s="78"/>
      <c r="F101" s="263"/>
      <c r="G101" s="78"/>
      <c r="H101" s="230"/>
      <c r="I101" s="78"/>
      <c r="J101" s="230"/>
      <c r="K101" s="78"/>
      <c r="L101" s="78"/>
      <c r="M101" s="32"/>
      <c r="N101" s="32"/>
      <c r="O101" s="32"/>
      <c r="P101" s="32"/>
      <c r="Q101" s="19"/>
    </row>
    <row r="102" spans="1:17" ht="37.5" customHeight="1" x14ac:dyDescent="0.2">
      <c r="A102" s="264">
        <v>8</v>
      </c>
      <c r="B102" s="288"/>
      <c r="C102" s="449" t="s">
        <v>237</v>
      </c>
      <c r="D102" s="449"/>
      <c r="E102" s="449"/>
      <c r="F102" s="449"/>
      <c r="G102" s="449"/>
      <c r="H102" s="449"/>
      <c r="I102" s="449"/>
      <c r="J102" s="449"/>
      <c r="K102" s="449"/>
      <c r="L102" s="449"/>
      <c r="M102" s="449"/>
      <c r="N102" s="449"/>
      <c r="O102" s="449"/>
      <c r="P102" s="449"/>
      <c r="Q102" s="19"/>
    </row>
    <row r="103" spans="1:17" ht="6" customHeight="1" x14ac:dyDescent="0.2">
      <c r="A103" s="32"/>
      <c r="B103" s="32"/>
      <c r="C103" s="32"/>
      <c r="D103" s="32"/>
      <c r="E103" s="32"/>
      <c r="F103" s="32"/>
      <c r="G103" s="32"/>
      <c r="H103" s="32"/>
      <c r="I103" s="32"/>
      <c r="J103" s="32"/>
      <c r="K103" s="32"/>
      <c r="L103" s="32"/>
      <c r="M103" s="32"/>
      <c r="N103" s="32"/>
      <c r="O103" s="32"/>
      <c r="P103" s="32"/>
    </row>
    <row r="104" spans="1:17" ht="27" customHeight="1" x14ac:dyDescent="0.2">
      <c r="A104" s="221">
        <v>9</v>
      </c>
      <c r="B104" s="32"/>
      <c r="C104" s="467" t="s">
        <v>339</v>
      </c>
      <c r="D104" s="468"/>
      <c r="E104" s="468"/>
      <c r="F104" s="468"/>
      <c r="G104" s="468"/>
      <c r="H104" s="468"/>
      <c r="I104" s="468"/>
      <c r="J104" s="468"/>
      <c r="K104" s="468"/>
      <c r="L104" s="468"/>
      <c r="M104" s="468"/>
      <c r="N104" s="468"/>
      <c r="O104" s="468"/>
      <c r="P104" s="468"/>
    </row>
    <row r="105" spans="1:17" ht="6" customHeight="1" x14ac:dyDescent="0.2">
      <c r="A105" s="318"/>
      <c r="B105" s="32"/>
      <c r="C105" s="32"/>
      <c r="D105" s="32"/>
      <c r="E105" s="32"/>
      <c r="F105" s="32"/>
      <c r="G105" s="32"/>
      <c r="H105" s="32"/>
      <c r="I105" s="32"/>
      <c r="J105" s="32"/>
      <c r="K105" s="32"/>
      <c r="L105" s="32"/>
      <c r="M105" s="32"/>
      <c r="N105" s="32"/>
      <c r="O105" s="32"/>
      <c r="P105" s="32"/>
    </row>
    <row r="106" spans="1:17" ht="84" customHeight="1" x14ac:dyDescent="0.2">
      <c r="A106" s="319">
        <v>10</v>
      </c>
      <c r="C106" s="449" t="s">
        <v>277</v>
      </c>
      <c r="D106" s="453"/>
      <c r="E106" s="453"/>
      <c r="F106" s="453"/>
      <c r="G106" s="453"/>
      <c r="H106" s="453"/>
      <c r="I106" s="453"/>
      <c r="J106" s="453"/>
      <c r="K106" s="453"/>
      <c r="L106" s="453"/>
      <c r="M106" s="453"/>
      <c r="N106" s="453"/>
      <c r="O106" s="453"/>
      <c r="P106" s="453"/>
    </row>
    <row r="107" spans="1:17" ht="6" customHeight="1" x14ac:dyDescent="0.2"/>
    <row r="108" spans="1:17" ht="12" customHeight="1" x14ac:dyDescent="0.2">
      <c r="A108" s="32">
        <v>11</v>
      </c>
      <c r="C108" s="458"/>
      <c r="D108" s="458"/>
      <c r="E108" s="458"/>
      <c r="F108" s="458"/>
      <c r="G108" s="458"/>
      <c r="H108" s="458"/>
      <c r="I108" s="458"/>
      <c r="J108" s="458"/>
      <c r="K108" s="458"/>
      <c r="L108" s="458"/>
      <c r="M108" s="458"/>
      <c r="N108" s="458"/>
      <c r="O108" s="458"/>
      <c r="P108" s="458"/>
    </row>
  </sheetData>
  <mergeCells count="36">
    <mergeCell ref="A2:P2"/>
    <mergeCell ref="A3:P3"/>
    <mergeCell ref="A4:P4"/>
    <mergeCell ref="C20:F20"/>
    <mergeCell ref="C27:F27"/>
    <mergeCell ref="B19:F19"/>
    <mergeCell ref="C18:F18"/>
    <mergeCell ref="C14:F14"/>
    <mergeCell ref="C26:F26"/>
    <mergeCell ref="B21:F21"/>
    <mergeCell ref="C108:P108"/>
    <mergeCell ref="C106:P106"/>
    <mergeCell ref="B33:F33"/>
    <mergeCell ref="C102:P102"/>
    <mergeCell ref="C104:P104"/>
    <mergeCell ref="A63:P63"/>
    <mergeCell ref="A66:P66"/>
    <mergeCell ref="C86:P86"/>
    <mergeCell ref="C90:P90"/>
    <mergeCell ref="C88:P88"/>
    <mergeCell ref="C85:P85"/>
    <mergeCell ref="C87:P87"/>
    <mergeCell ref="C96:P96"/>
    <mergeCell ref="C98:P98"/>
    <mergeCell ref="B38:F38"/>
    <mergeCell ref="C39:F39"/>
    <mergeCell ref="C100:P100"/>
    <mergeCell ref="C84:P84"/>
    <mergeCell ref="C94:P94"/>
    <mergeCell ref="A72:P72"/>
    <mergeCell ref="C30:F30"/>
    <mergeCell ref="B45:F45"/>
    <mergeCell ref="C34:F34"/>
    <mergeCell ref="A79:O79"/>
    <mergeCell ref="A80:O80"/>
    <mergeCell ref="C92:P92"/>
  </mergeCells>
  <phoneticPr fontId="0" type="noConversion"/>
  <pageMargins left="0.75" right="0.75" top="0.5" bottom="0.5" header="0.5" footer="0.5"/>
  <pageSetup scale="75" orientation="portrait" useFirstPageNumber="1" r:id="rId1"/>
  <headerFooter alignWithMargins="0">
    <oddFooter>&amp;L&amp;"Arial,Regular"Issued 09/08/2023&amp;C&amp;"Arial,Regular" 35-E-5.&amp;P</oddFooter>
  </headerFooter>
  <rowBreaks count="1" manualBreakCount="1">
    <brk id="59"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GT399"/>
  <sheetViews>
    <sheetView zoomScaleNormal="100" workbookViewId="0">
      <selection activeCell="I298" sqref="I298:I303"/>
    </sheetView>
  </sheetViews>
  <sheetFormatPr defaultColWidth="9.83203125" defaultRowHeight="12" customHeight="1" x14ac:dyDescent="0.2"/>
  <cols>
    <col min="1" max="1" width="4.33203125" style="5" customWidth="1"/>
    <col min="2" max="3" width="2.5" style="5" customWidth="1"/>
    <col min="4" max="4" width="2.83203125" style="5" customWidth="1"/>
    <col min="5" max="5" width="1.33203125" style="5" customWidth="1"/>
    <col min="6" max="6" width="43.5" style="5" customWidth="1"/>
    <col min="7" max="7" width="12" style="19" bestFit="1" customWidth="1"/>
    <col min="8" max="8" width="2" style="5" customWidth="1"/>
    <col min="9" max="9" width="12.83203125" style="5" customWidth="1"/>
    <col min="10" max="10" width="2.1640625" style="5" customWidth="1"/>
    <col min="11" max="11" width="14.83203125" style="5" bestFit="1" customWidth="1"/>
    <col min="12" max="12" width="2.1640625" style="5" customWidth="1"/>
    <col min="13" max="13" width="13.33203125" style="5" customWidth="1"/>
    <col min="14" max="14" width="2.1640625" style="5" customWidth="1"/>
    <col min="15" max="15" width="13" style="5" customWidth="1"/>
    <col min="16" max="16" width="2.1640625" style="5" customWidth="1"/>
    <col min="17" max="16384" width="9.83203125" style="5"/>
  </cols>
  <sheetData>
    <row r="1" spans="1:16" ht="12.75" customHeight="1" x14ac:dyDescent="0.2">
      <c r="A1" s="473" t="s">
        <v>198</v>
      </c>
      <c r="B1" s="473"/>
      <c r="C1" s="473"/>
      <c r="D1" s="473"/>
      <c r="E1" s="473"/>
      <c r="F1" s="473"/>
      <c r="G1" s="473"/>
      <c r="H1" s="473"/>
      <c r="I1" s="473"/>
      <c r="J1" s="473"/>
      <c r="K1" s="473"/>
      <c r="L1" s="473"/>
      <c r="M1" s="473"/>
      <c r="N1" s="473"/>
      <c r="O1" s="473"/>
      <c r="P1" s="475"/>
    </row>
    <row r="2" spans="1:16" ht="12" customHeight="1" x14ac:dyDescent="0.2">
      <c r="A2" s="473" t="s">
        <v>27</v>
      </c>
      <c r="B2" s="473"/>
      <c r="C2" s="473"/>
      <c r="D2" s="473"/>
      <c r="E2" s="473"/>
      <c r="F2" s="473"/>
      <c r="G2" s="473"/>
      <c r="H2" s="473"/>
      <c r="I2" s="473"/>
      <c r="J2" s="473"/>
      <c r="K2" s="473"/>
      <c r="L2" s="473"/>
      <c r="M2" s="473"/>
      <c r="N2" s="473"/>
      <c r="O2" s="473"/>
      <c r="P2" s="475"/>
    </row>
    <row r="3" spans="1:16" ht="12" customHeight="1" x14ac:dyDescent="0.2">
      <c r="A3" s="473" t="s">
        <v>495</v>
      </c>
      <c r="B3" s="473"/>
      <c r="C3" s="473"/>
      <c r="D3" s="473"/>
      <c r="E3" s="473"/>
      <c r="F3" s="473"/>
      <c r="G3" s="473"/>
      <c r="H3" s="473"/>
      <c r="I3" s="473"/>
      <c r="J3" s="473"/>
      <c r="K3" s="473"/>
      <c r="L3" s="473"/>
      <c r="M3" s="473"/>
      <c r="N3" s="473"/>
      <c r="O3" s="473"/>
      <c r="P3" s="475"/>
    </row>
    <row r="4" spans="1:16" ht="6" customHeight="1" x14ac:dyDescent="0.2">
      <c r="A4" s="32"/>
      <c r="B4" s="32"/>
      <c r="C4" s="32"/>
      <c r="D4" s="32"/>
      <c r="E4" s="78"/>
      <c r="F4" s="78"/>
      <c r="G4" s="78"/>
      <c r="H4" s="78"/>
      <c r="I4" s="78"/>
      <c r="J4" s="78"/>
      <c r="K4" s="78"/>
      <c r="L4" s="78"/>
      <c r="M4" s="78"/>
      <c r="N4" s="78"/>
      <c r="O4" s="78"/>
      <c r="P4" s="32"/>
    </row>
    <row r="5" spans="1:16" ht="12" customHeight="1" x14ac:dyDescent="0.2">
      <c r="A5" s="74"/>
      <c r="B5" s="74"/>
      <c r="C5" s="74"/>
      <c r="D5" s="74"/>
      <c r="E5" s="71"/>
      <c r="F5" s="71"/>
      <c r="G5" s="226" t="s">
        <v>3</v>
      </c>
      <c r="H5" s="71"/>
      <c r="I5" s="109" t="s">
        <v>5</v>
      </c>
      <c r="J5" s="71"/>
      <c r="K5" s="110" t="s">
        <v>6</v>
      </c>
      <c r="L5" s="71"/>
      <c r="M5" s="71"/>
      <c r="N5" s="71"/>
      <c r="O5" s="111"/>
      <c r="P5" s="32"/>
    </row>
    <row r="6" spans="1:16" ht="12" customHeight="1" x14ac:dyDescent="0.2">
      <c r="A6" s="112"/>
      <c r="B6" s="112"/>
      <c r="C6" s="112"/>
      <c r="D6" s="112"/>
      <c r="E6" s="111"/>
      <c r="F6" s="111"/>
      <c r="G6" s="226" t="s">
        <v>6</v>
      </c>
      <c r="H6" s="110"/>
      <c r="I6" s="110" t="s">
        <v>7</v>
      </c>
      <c r="J6" s="111"/>
      <c r="K6" s="110" t="s">
        <v>178</v>
      </c>
      <c r="L6" s="110"/>
      <c r="M6" s="111"/>
      <c r="N6" s="111"/>
      <c r="O6" s="338" t="s">
        <v>345</v>
      </c>
      <c r="P6" s="32"/>
    </row>
    <row r="7" spans="1:16" ht="12" customHeight="1" x14ac:dyDescent="0.2">
      <c r="A7" s="113" t="s">
        <v>9</v>
      </c>
      <c r="B7" s="113"/>
      <c r="C7" s="112"/>
      <c r="D7" s="112"/>
      <c r="E7" s="112"/>
      <c r="F7" s="111"/>
      <c r="G7" s="32" t="s">
        <v>427</v>
      </c>
      <c r="H7" s="110"/>
      <c r="I7" s="110" t="s">
        <v>10</v>
      </c>
      <c r="J7" s="111"/>
      <c r="K7" s="110" t="s">
        <v>11</v>
      </c>
      <c r="L7" s="110"/>
      <c r="M7" s="110" t="s">
        <v>12</v>
      </c>
      <c r="N7" s="111"/>
      <c r="O7" s="110" t="s">
        <v>226</v>
      </c>
      <c r="P7" s="32"/>
    </row>
    <row r="8" spans="1:16" ht="12" customHeight="1" x14ac:dyDescent="0.2">
      <c r="A8" s="114" t="s">
        <v>13</v>
      </c>
      <c r="B8" s="114"/>
      <c r="C8" s="112"/>
      <c r="D8" s="112"/>
      <c r="E8" s="112"/>
      <c r="F8" s="111"/>
      <c r="G8" s="413" t="s">
        <v>428</v>
      </c>
      <c r="H8" s="115"/>
      <c r="I8" s="115" t="s">
        <v>14</v>
      </c>
      <c r="J8" s="111"/>
      <c r="K8" s="115" t="s">
        <v>15</v>
      </c>
      <c r="L8" s="115"/>
      <c r="M8" s="115" t="s">
        <v>15</v>
      </c>
      <c r="N8" s="111"/>
      <c r="O8" s="115" t="s">
        <v>230</v>
      </c>
      <c r="P8" s="32"/>
    </row>
    <row r="9" spans="1:16" s="13" customFormat="1" ht="12" customHeight="1" x14ac:dyDescent="0.2">
      <c r="A9" s="70" t="s">
        <v>3</v>
      </c>
      <c r="B9" s="70"/>
      <c r="C9" s="74"/>
      <c r="D9" s="74"/>
      <c r="E9" s="32"/>
      <c r="F9" s="70" t="s">
        <v>3</v>
      </c>
      <c r="G9" s="109" t="s">
        <v>268</v>
      </c>
      <c r="H9" s="109"/>
      <c r="I9" s="116" t="s">
        <v>269</v>
      </c>
      <c r="J9" s="71"/>
      <c r="K9" s="109" t="s">
        <v>270</v>
      </c>
      <c r="L9" s="109"/>
      <c r="M9" s="109" t="s">
        <v>158</v>
      </c>
      <c r="N9" s="71"/>
      <c r="O9" s="109" t="s">
        <v>56</v>
      </c>
      <c r="P9" s="104"/>
    </row>
    <row r="10" spans="1:16" ht="6" customHeight="1" x14ac:dyDescent="0.2">
      <c r="A10" s="74"/>
      <c r="B10" s="74"/>
      <c r="C10" s="74"/>
      <c r="D10" s="74"/>
      <c r="E10" s="71"/>
      <c r="F10" s="71"/>
      <c r="G10" s="71"/>
      <c r="H10" s="71"/>
      <c r="I10" s="116"/>
      <c r="J10" s="71"/>
      <c r="K10" s="71"/>
      <c r="L10" s="71"/>
      <c r="M10" s="71"/>
      <c r="N10" s="71"/>
      <c r="O10" s="71"/>
      <c r="P10" s="32"/>
    </row>
    <row r="11" spans="1:16" ht="12" customHeight="1" x14ac:dyDescent="0.2">
      <c r="A11" s="89" t="s">
        <v>50</v>
      </c>
      <c r="B11" s="89"/>
      <c r="C11" s="74"/>
      <c r="D11" s="74"/>
      <c r="E11" s="74"/>
      <c r="F11" s="71"/>
      <c r="G11" s="71"/>
      <c r="H11" s="71"/>
      <c r="I11" s="116"/>
      <c r="J11" s="71"/>
      <c r="K11" s="71"/>
      <c r="L11" s="71"/>
      <c r="M11" s="71"/>
      <c r="N11" s="71"/>
      <c r="O11" s="71"/>
      <c r="P11" s="32"/>
    </row>
    <row r="12" spans="1:16" ht="12" customHeight="1" x14ac:dyDescent="0.2">
      <c r="A12" s="117" t="s">
        <v>62</v>
      </c>
      <c r="B12" s="117"/>
      <c r="C12" s="74"/>
      <c r="D12" s="74"/>
      <c r="E12" s="74"/>
      <c r="F12" s="71"/>
      <c r="G12" s="72"/>
      <c r="H12" s="72"/>
      <c r="I12" s="71"/>
      <c r="J12" s="71"/>
      <c r="K12" s="73"/>
      <c r="L12" s="73"/>
      <c r="M12" s="71"/>
      <c r="N12" s="71"/>
      <c r="O12" s="71"/>
      <c r="P12" s="32"/>
    </row>
    <row r="13" spans="1:16" ht="12" customHeight="1" x14ac:dyDescent="0.2">
      <c r="A13" s="74"/>
      <c r="B13" s="71" t="s">
        <v>63</v>
      </c>
      <c r="C13" s="74"/>
      <c r="D13" s="74"/>
      <c r="E13" s="74"/>
      <c r="F13" s="74"/>
      <c r="G13" s="116"/>
      <c r="H13" s="118"/>
      <c r="I13" s="116"/>
      <c r="J13" s="71"/>
      <c r="K13" s="73"/>
      <c r="L13" s="73"/>
      <c r="M13" s="73"/>
      <c r="N13" s="73"/>
      <c r="O13" s="73"/>
      <c r="P13" s="32"/>
    </row>
    <row r="14" spans="1:16" ht="12" customHeight="1" x14ac:dyDescent="0.2">
      <c r="A14" s="74"/>
      <c r="B14" s="70" t="s">
        <v>64</v>
      </c>
      <c r="C14" s="74"/>
      <c r="D14" s="74"/>
      <c r="E14" s="74"/>
      <c r="F14" s="71"/>
      <c r="G14" s="116"/>
      <c r="H14" s="118"/>
      <c r="I14" s="116"/>
      <c r="J14" s="71"/>
      <c r="K14" s="71"/>
      <c r="L14" s="71"/>
      <c r="M14" s="71"/>
      <c r="N14" s="71"/>
      <c r="O14" s="71"/>
      <c r="P14" s="32"/>
    </row>
    <row r="15" spans="1:16" ht="12.75" customHeight="1" x14ac:dyDescent="0.2">
      <c r="A15" s="74"/>
      <c r="B15" s="70" t="s">
        <v>65</v>
      </c>
      <c r="C15" s="74"/>
      <c r="D15" s="74"/>
      <c r="E15" s="74"/>
      <c r="F15" s="71"/>
      <c r="G15" s="116"/>
      <c r="H15" s="72"/>
      <c r="I15" s="71"/>
      <c r="J15" s="71"/>
      <c r="K15" s="119"/>
      <c r="L15" s="119"/>
      <c r="M15" s="119"/>
      <c r="N15" s="119"/>
      <c r="O15" s="119"/>
      <c r="P15" s="32"/>
    </row>
    <row r="16" spans="1:16" ht="12.75" customHeight="1" x14ac:dyDescent="0.2">
      <c r="A16" s="74"/>
      <c r="B16" s="388"/>
      <c r="C16" s="491" t="s">
        <v>458</v>
      </c>
      <c r="D16" s="455"/>
      <c r="E16" s="455"/>
      <c r="F16" s="455"/>
      <c r="G16" s="116"/>
      <c r="H16" s="72"/>
      <c r="I16" s="71"/>
      <c r="J16" s="71"/>
      <c r="K16" s="119"/>
      <c r="L16" s="119"/>
      <c r="M16" s="119"/>
      <c r="N16" s="119"/>
      <c r="O16" s="119"/>
      <c r="P16" s="32"/>
    </row>
    <row r="17" spans="1:16" ht="11.25" customHeight="1" x14ac:dyDescent="0.2">
      <c r="A17" s="74"/>
      <c r="B17" s="74"/>
      <c r="C17" s="388" t="s">
        <v>186</v>
      </c>
      <c r="D17" s="388"/>
      <c r="E17" s="71"/>
      <c r="F17" s="74"/>
      <c r="G17" s="116"/>
      <c r="H17" s="72"/>
      <c r="I17" s="71"/>
      <c r="J17" s="71"/>
      <c r="K17" s="119"/>
      <c r="L17" s="119"/>
      <c r="M17" s="119"/>
      <c r="N17" s="119"/>
      <c r="O17" s="119"/>
      <c r="P17" s="32"/>
    </row>
    <row r="18" spans="1:16" ht="15" customHeight="1" x14ac:dyDescent="0.2">
      <c r="A18" s="74"/>
      <c r="B18" s="74"/>
      <c r="C18" s="388" t="s">
        <v>459</v>
      </c>
      <c r="D18" s="388"/>
      <c r="E18" s="71"/>
      <c r="F18" s="74"/>
      <c r="G18" s="116">
        <v>10.561</v>
      </c>
      <c r="H18" s="116"/>
      <c r="I18" s="109" t="s">
        <v>18</v>
      </c>
      <c r="J18" s="71"/>
      <c r="K18" s="222">
        <v>832542</v>
      </c>
      <c r="L18" s="223"/>
      <c r="M18" s="224">
        <v>0</v>
      </c>
      <c r="N18" s="223"/>
      <c r="O18" s="222">
        <v>0</v>
      </c>
      <c r="P18" s="225"/>
    </row>
    <row r="19" spans="1:16" ht="6" customHeight="1" x14ac:dyDescent="0.2">
      <c r="A19" s="74"/>
      <c r="B19" s="74"/>
      <c r="C19" s="74"/>
      <c r="D19" s="74"/>
      <c r="E19" s="71"/>
      <c r="F19" s="71"/>
      <c r="G19" s="116"/>
      <c r="H19" s="72"/>
      <c r="I19" s="71"/>
      <c r="J19" s="71"/>
      <c r="K19" s="119"/>
      <c r="L19" s="119"/>
      <c r="M19" s="119"/>
      <c r="N19" s="119"/>
      <c r="O19" s="119"/>
      <c r="P19" s="32"/>
    </row>
    <row r="20" spans="1:16" ht="12.75" x14ac:dyDescent="0.2">
      <c r="A20" s="74"/>
      <c r="B20" s="71" t="s">
        <v>63</v>
      </c>
      <c r="C20" s="74"/>
      <c r="D20" s="74"/>
      <c r="E20" s="71"/>
      <c r="F20" s="74"/>
      <c r="G20" s="116"/>
      <c r="H20" s="118"/>
      <c r="I20" s="116"/>
      <c r="J20" s="71"/>
      <c r="K20" s="73"/>
      <c r="L20" s="73"/>
      <c r="M20" s="73"/>
      <c r="N20" s="73"/>
      <c r="O20" s="73"/>
      <c r="P20" s="32"/>
    </row>
    <row r="21" spans="1:16" ht="12" customHeight="1" x14ac:dyDescent="0.2">
      <c r="A21" s="74"/>
      <c r="B21" s="71" t="s">
        <v>66</v>
      </c>
      <c r="C21" s="74"/>
      <c r="D21" s="71"/>
      <c r="E21" s="71"/>
      <c r="F21" s="74"/>
      <c r="G21" s="116"/>
      <c r="H21" s="118"/>
      <c r="I21" s="116"/>
      <c r="J21" s="71"/>
      <c r="K21" s="73"/>
      <c r="L21" s="73"/>
      <c r="M21" s="73"/>
      <c r="N21" s="73"/>
      <c r="O21" s="73"/>
      <c r="P21" s="32"/>
    </row>
    <row r="22" spans="1:16" ht="12.75" x14ac:dyDescent="0.2">
      <c r="A22" s="74"/>
      <c r="B22" s="388" t="s">
        <v>65</v>
      </c>
      <c r="C22" s="74"/>
      <c r="D22" s="388"/>
      <c r="E22" s="71"/>
      <c r="F22" s="74"/>
      <c r="G22" s="116"/>
      <c r="H22" s="72"/>
      <c r="I22" s="71"/>
      <c r="J22" s="71"/>
      <c r="K22" s="122"/>
      <c r="L22" s="122"/>
      <c r="M22" s="122"/>
      <c r="N22" s="119"/>
      <c r="O22" s="119"/>
      <c r="P22" s="32"/>
    </row>
    <row r="23" spans="1:16" ht="27.75" customHeight="1" x14ac:dyDescent="0.2">
      <c r="A23" s="74"/>
      <c r="B23" s="74"/>
      <c r="C23" s="471" t="s">
        <v>493</v>
      </c>
      <c r="D23" s="481"/>
      <c r="E23" s="481"/>
      <c r="F23" s="481"/>
      <c r="G23" s="116">
        <v>10.557</v>
      </c>
      <c r="H23" s="116"/>
      <c r="I23" s="109" t="s">
        <v>18</v>
      </c>
      <c r="J23" s="71"/>
      <c r="K23" s="120">
        <v>808517</v>
      </c>
      <c r="L23" s="120"/>
      <c r="M23" s="121">
        <v>0</v>
      </c>
      <c r="N23" s="120"/>
      <c r="O23" s="121">
        <v>0</v>
      </c>
      <c r="P23" s="32"/>
    </row>
    <row r="24" spans="1:16" ht="26.25" customHeight="1" x14ac:dyDescent="0.2">
      <c r="A24" s="74"/>
      <c r="B24" s="74"/>
      <c r="C24" s="471" t="s">
        <v>494</v>
      </c>
      <c r="D24" s="481"/>
      <c r="E24" s="481"/>
      <c r="F24" s="481"/>
      <c r="G24" s="116">
        <v>10.557</v>
      </c>
      <c r="H24" s="116"/>
      <c r="I24" s="109" t="s">
        <v>18</v>
      </c>
      <c r="J24" s="71"/>
      <c r="K24" s="120">
        <v>45300</v>
      </c>
      <c r="L24" s="120"/>
      <c r="M24" s="121">
        <v>0</v>
      </c>
      <c r="N24" s="120"/>
      <c r="O24" s="121">
        <v>0</v>
      </c>
      <c r="P24" s="32"/>
    </row>
    <row r="25" spans="1:16" ht="26.25" customHeight="1" x14ac:dyDescent="0.2">
      <c r="A25" s="74"/>
      <c r="B25" s="74"/>
      <c r="C25" s="387"/>
      <c r="D25" s="471" t="s">
        <v>460</v>
      </c>
      <c r="E25" s="455"/>
      <c r="F25" s="455"/>
      <c r="G25" s="116"/>
      <c r="H25" s="116"/>
      <c r="I25" s="109"/>
      <c r="J25" s="71"/>
      <c r="K25" s="270">
        <f>SUM(K23:K24)</f>
        <v>853817</v>
      </c>
      <c r="L25" s="120"/>
      <c r="M25" s="270">
        <f>SUM(M23:M24)</f>
        <v>0</v>
      </c>
      <c r="N25" s="120"/>
      <c r="O25" s="270">
        <f>SUM(O23:O24)</f>
        <v>0</v>
      </c>
      <c r="P25" s="32"/>
    </row>
    <row r="26" spans="1:16" ht="4.5" customHeight="1" x14ac:dyDescent="0.2">
      <c r="A26" s="74"/>
      <c r="B26" s="74"/>
      <c r="C26" s="74"/>
      <c r="D26" s="74"/>
      <c r="E26" s="388"/>
      <c r="F26" s="71"/>
      <c r="G26" s="116"/>
      <c r="H26" s="116"/>
      <c r="I26" s="109"/>
      <c r="J26" s="71"/>
      <c r="K26" s="120"/>
      <c r="L26" s="120"/>
      <c r="M26" s="121"/>
      <c r="N26" s="120"/>
      <c r="O26" s="121"/>
      <c r="P26" s="32"/>
    </row>
    <row r="27" spans="1:16" ht="24" customHeight="1" x14ac:dyDescent="0.2">
      <c r="A27" s="74"/>
      <c r="B27" s="471" t="s">
        <v>282</v>
      </c>
      <c r="C27" s="458"/>
      <c r="D27" s="458"/>
      <c r="E27" s="458"/>
      <c r="F27" s="458"/>
      <c r="G27" s="116"/>
      <c r="H27" s="72"/>
      <c r="I27" s="109"/>
      <c r="J27" s="71"/>
      <c r="K27" s="120"/>
      <c r="L27" s="120"/>
      <c r="M27" s="121"/>
      <c r="N27" s="119"/>
      <c r="O27" s="121"/>
      <c r="P27" s="32"/>
    </row>
    <row r="28" spans="1:16" ht="14.25" x14ac:dyDescent="0.2">
      <c r="A28" s="74"/>
      <c r="B28" s="74"/>
      <c r="C28" s="117" t="s">
        <v>376</v>
      </c>
      <c r="D28" s="388"/>
      <c r="E28" s="71"/>
      <c r="F28" s="74"/>
      <c r="G28" s="123"/>
      <c r="H28" s="74"/>
      <c r="I28" s="74"/>
      <c r="J28" s="74"/>
      <c r="K28" s="74"/>
      <c r="L28" s="74"/>
      <c r="M28" s="74"/>
      <c r="N28" s="74"/>
      <c r="O28" s="74"/>
      <c r="P28" s="32"/>
    </row>
    <row r="29" spans="1:16" ht="12" customHeight="1" x14ac:dyDescent="0.2">
      <c r="A29" s="74"/>
      <c r="B29" s="74"/>
      <c r="C29" s="388" t="s">
        <v>60</v>
      </c>
      <c r="D29" s="74"/>
      <c r="E29" s="74"/>
      <c r="F29" s="74"/>
      <c r="G29" s="74"/>
      <c r="H29" s="74"/>
      <c r="I29" s="74"/>
      <c r="J29" s="74"/>
      <c r="K29" s="74"/>
      <c r="L29" s="74"/>
      <c r="M29" s="74"/>
      <c r="N29" s="74"/>
      <c r="O29" s="74"/>
      <c r="P29" s="32"/>
    </row>
    <row r="30" spans="1:16" ht="12" customHeight="1" x14ac:dyDescent="0.2">
      <c r="A30" s="74"/>
      <c r="B30" s="74"/>
      <c r="C30" s="71" t="s">
        <v>59</v>
      </c>
      <c r="D30" s="74"/>
      <c r="E30" s="74"/>
      <c r="F30" s="74"/>
      <c r="G30" s="116">
        <v>10.568</v>
      </c>
      <c r="H30" s="116"/>
      <c r="I30" s="109" t="s">
        <v>18</v>
      </c>
      <c r="J30" s="71"/>
      <c r="K30" s="120">
        <v>17800</v>
      </c>
      <c r="L30" s="120"/>
      <c r="M30" s="121">
        <v>0</v>
      </c>
      <c r="N30" s="120"/>
      <c r="O30" s="121">
        <v>0</v>
      </c>
      <c r="P30" s="32"/>
    </row>
    <row r="31" spans="1:16" ht="12" customHeight="1" x14ac:dyDescent="0.2">
      <c r="A31" s="74"/>
      <c r="B31" s="74"/>
      <c r="C31" s="308" t="s">
        <v>60</v>
      </c>
      <c r="D31" s="74"/>
      <c r="E31" s="74"/>
      <c r="F31" s="74"/>
      <c r="G31" s="116"/>
      <c r="H31" s="116"/>
      <c r="I31" s="109"/>
      <c r="J31" s="71"/>
      <c r="K31" s="120"/>
      <c r="L31" s="120"/>
      <c r="M31" s="121"/>
      <c r="N31" s="120"/>
      <c r="O31" s="121"/>
      <c r="P31" s="32"/>
    </row>
    <row r="32" spans="1:16" ht="14.25" x14ac:dyDescent="0.2">
      <c r="A32" s="74"/>
      <c r="B32" s="74"/>
      <c r="C32" s="71" t="s">
        <v>377</v>
      </c>
      <c r="D32" s="74"/>
      <c r="E32" s="74"/>
      <c r="F32" s="74"/>
      <c r="G32" s="116">
        <v>10.569000000000001</v>
      </c>
      <c r="H32" s="116"/>
      <c r="I32" s="109" t="s">
        <v>18</v>
      </c>
      <c r="J32" s="71"/>
      <c r="K32" s="124">
        <v>36299</v>
      </c>
      <c r="L32" s="120"/>
      <c r="M32" s="125">
        <v>0</v>
      </c>
      <c r="N32" s="120"/>
      <c r="O32" s="125">
        <v>0</v>
      </c>
      <c r="P32" s="32"/>
    </row>
    <row r="33" spans="1:16" ht="14.25" x14ac:dyDescent="0.2">
      <c r="A33" s="74"/>
      <c r="B33" s="74"/>
      <c r="C33" s="308"/>
      <c r="D33" s="308" t="s">
        <v>378</v>
      </c>
      <c r="E33" s="74"/>
      <c r="F33" s="74"/>
      <c r="G33" s="116"/>
      <c r="H33" s="116"/>
      <c r="I33" s="109"/>
      <c r="J33" s="71"/>
      <c r="K33" s="120">
        <f>SUM(K30:K32)</f>
        <v>54099</v>
      </c>
      <c r="L33" s="120"/>
      <c r="M33" s="120">
        <f>SUM(M30:M32)</f>
        <v>0</v>
      </c>
      <c r="N33" s="120"/>
      <c r="O33" s="120">
        <f>SUM(O30:O32)</f>
        <v>0</v>
      </c>
      <c r="P33" s="32"/>
    </row>
    <row r="34" spans="1:16" ht="6" customHeight="1" x14ac:dyDescent="0.2">
      <c r="A34" s="74"/>
      <c r="B34" s="74"/>
      <c r="C34" s="74"/>
      <c r="D34" s="74"/>
      <c r="E34" s="74"/>
      <c r="F34" s="74"/>
      <c r="G34" s="74"/>
      <c r="H34" s="74"/>
      <c r="I34" s="74"/>
      <c r="J34" s="74"/>
      <c r="K34" s="74"/>
      <c r="L34" s="74"/>
      <c r="M34" s="74"/>
      <c r="N34" s="74"/>
      <c r="O34" s="74"/>
      <c r="P34" s="32"/>
    </row>
    <row r="35" spans="1:16" ht="11.25" customHeight="1" x14ac:dyDescent="0.2">
      <c r="A35" s="74"/>
      <c r="B35" s="308" t="s">
        <v>191</v>
      </c>
      <c r="C35" s="32"/>
      <c r="D35" s="32"/>
      <c r="E35" s="71"/>
      <c r="F35" s="74"/>
      <c r="G35" s="72"/>
      <c r="H35" s="72"/>
      <c r="I35" s="71"/>
      <c r="J35" s="71"/>
      <c r="K35" s="73"/>
      <c r="L35" s="73"/>
      <c r="M35" s="71"/>
      <c r="N35" s="71"/>
      <c r="O35" s="71"/>
      <c r="P35" s="32"/>
    </row>
    <row r="36" spans="1:16" ht="12" customHeight="1" x14ac:dyDescent="0.2">
      <c r="A36" s="74"/>
      <c r="B36" s="308" t="s">
        <v>372</v>
      </c>
      <c r="C36" s="32"/>
      <c r="D36" s="74"/>
      <c r="E36" s="71"/>
      <c r="F36" s="74"/>
      <c r="G36" s="116">
        <v>10.76</v>
      </c>
      <c r="H36" s="72"/>
      <c r="I36" s="109" t="s">
        <v>3</v>
      </c>
      <c r="J36" s="71"/>
      <c r="K36" s="124">
        <v>1021375</v>
      </c>
      <c r="L36" s="73"/>
      <c r="M36" s="124">
        <v>0</v>
      </c>
      <c r="N36" s="71"/>
      <c r="O36" s="124">
        <v>0</v>
      </c>
      <c r="P36" s="32"/>
    </row>
    <row r="37" spans="1:16" ht="12" customHeight="1" x14ac:dyDescent="0.2">
      <c r="A37" s="74"/>
      <c r="B37" s="74"/>
      <c r="C37" s="308" t="s">
        <v>272</v>
      </c>
      <c r="D37" s="308"/>
      <c r="E37" s="71"/>
      <c r="F37" s="74"/>
      <c r="G37" s="116"/>
      <c r="H37" s="72"/>
      <c r="I37" s="71"/>
      <c r="J37" s="71"/>
      <c r="K37" s="124">
        <f>+K18+K25+K33+K36</f>
        <v>2761833</v>
      </c>
      <c r="L37" s="120"/>
      <c r="M37" s="124">
        <f>+M18+M23+M33+M36</f>
        <v>0</v>
      </c>
      <c r="N37" s="119"/>
      <c r="O37" s="124">
        <f>+O18+O23+O33+O36</f>
        <v>0</v>
      </c>
      <c r="P37" s="32"/>
    </row>
    <row r="38" spans="1:16" ht="6" customHeight="1" x14ac:dyDescent="0.2">
      <c r="A38" s="74"/>
      <c r="B38" s="74"/>
      <c r="C38" s="74"/>
      <c r="D38" s="74"/>
      <c r="E38" s="71"/>
      <c r="F38" s="71"/>
      <c r="G38" s="109"/>
      <c r="H38" s="308"/>
      <c r="I38" s="116"/>
      <c r="J38" s="71"/>
      <c r="K38" s="71"/>
      <c r="L38" s="71"/>
      <c r="M38" s="71"/>
      <c r="N38" s="71"/>
      <c r="O38" s="71"/>
      <c r="P38" s="32"/>
    </row>
    <row r="39" spans="1:16" ht="12" customHeight="1" x14ac:dyDescent="0.2">
      <c r="A39" s="117" t="s">
        <v>67</v>
      </c>
      <c r="B39" s="74"/>
      <c r="C39" s="74"/>
      <c r="D39" s="74"/>
      <c r="E39" s="74"/>
      <c r="F39" s="71"/>
      <c r="G39" s="116"/>
      <c r="H39" s="72"/>
      <c r="I39" s="71"/>
      <c r="J39" s="71"/>
      <c r="K39" s="119"/>
      <c r="L39" s="119"/>
      <c r="M39" s="119"/>
      <c r="N39" s="119"/>
      <c r="O39" s="119"/>
      <c r="P39" s="32"/>
    </row>
    <row r="40" spans="1:16" ht="12.75" x14ac:dyDescent="0.2">
      <c r="A40" s="117"/>
      <c r="B40" s="32" t="s">
        <v>187</v>
      </c>
      <c r="C40" s="32"/>
      <c r="D40" s="304"/>
      <c r="E40" s="304"/>
      <c r="F40" s="304"/>
      <c r="G40" s="116">
        <v>16</v>
      </c>
      <c r="H40" s="116"/>
      <c r="I40" s="109" t="s">
        <v>3</v>
      </c>
      <c r="J40" s="71"/>
      <c r="K40" s="120">
        <f>154094+57600</f>
        <v>211694</v>
      </c>
      <c r="L40" s="74"/>
      <c r="M40" s="74"/>
      <c r="N40" s="74"/>
      <c r="O40" s="74"/>
      <c r="P40" s="32"/>
    </row>
    <row r="41" spans="1:16" ht="6" customHeight="1" x14ac:dyDescent="0.2">
      <c r="A41" s="117"/>
      <c r="B41" s="32"/>
      <c r="C41" s="32"/>
      <c r="D41" s="304"/>
      <c r="E41" s="304"/>
      <c r="F41" s="304"/>
      <c r="G41" s="116"/>
      <c r="H41" s="116"/>
      <c r="I41" s="109"/>
      <c r="J41" s="71"/>
      <c r="K41" s="120"/>
      <c r="L41" s="74"/>
      <c r="M41" s="74"/>
      <c r="N41" s="74"/>
      <c r="O41" s="74"/>
      <c r="P41" s="32"/>
    </row>
    <row r="42" spans="1:16" ht="12.75" x14ac:dyDescent="0.2">
      <c r="A42" s="117"/>
      <c r="B42" s="71" t="s">
        <v>336</v>
      </c>
      <c r="C42" s="74"/>
      <c r="D42" s="74"/>
      <c r="E42" s="71"/>
      <c r="F42" s="74"/>
      <c r="G42" s="116"/>
      <c r="H42" s="116"/>
      <c r="I42" s="109"/>
      <c r="J42" s="71"/>
      <c r="K42" s="120"/>
      <c r="L42" s="74"/>
      <c r="M42" s="74"/>
      <c r="N42" s="74"/>
      <c r="O42" s="74"/>
      <c r="P42" s="32"/>
    </row>
    <row r="43" spans="1:16" ht="12.75" customHeight="1" x14ac:dyDescent="0.2">
      <c r="A43" s="117"/>
      <c r="B43" s="71" t="s">
        <v>3</v>
      </c>
      <c r="C43" s="451" t="s">
        <v>422</v>
      </c>
      <c r="D43" s="458"/>
      <c r="E43" s="458"/>
      <c r="F43" s="458"/>
      <c r="G43" s="337">
        <v>16.033999999999999</v>
      </c>
      <c r="H43" s="78"/>
      <c r="I43" s="109" t="s">
        <v>18</v>
      </c>
      <c r="J43" s="78"/>
      <c r="K43" s="241">
        <v>75525</v>
      </c>
      <c r="L43" s="74"/>
      <c r="M43" s="74"/>
      <c r="N43" s="74"/>
      <c r="O43" s="74"/>
      <c r="P43" s="32"/>
    </row>
    <row r="44" spans="1:16" ht="25.5" customHeight="1" x14ac:dyDescent="0.2">
      <c r="A44" s="117"/>
      <c r="B44" s="32"/>
      <c r="C44" s="458" t="s">
        <v>273</v>
      </c>
      <c r="D44" s="458"/>
      <c r="E44" s="458"/>
      <c r="F44" s="458"/>
      <c r="G44" s="116">
        <v>16.738</v>
      </c>
      <c r="H44" s="116"/>
      <c r="I44" s="109"/>
      <c r="J44" s="71"/>
      <c r="K44" s="120">
        <v>9079</v>
      </c>
      <c r="L44" s="74"/>
      <c r="M44" s="121">
        <v>0</v>
      </c>
      <c r="N44" s="120"/>
      <c r="O44" s="121">
        <v>0</v>
      </c>
      <c r="P44" s="32"/>
    </row>
    <row r="45" spans="1:16" ht="12.75" x14ac:dyDescent="0.2">
      <c r="A45" s="117"/>
      <c r="B45" s="32"/>
      <c r="C45" s="32" t="s">
        <v>337</v>
      </c>
      <c r="D45" s="104"/>
      <c r="E45" s="104"/>
      <c r="F45" s="104"/>
      <c r="G45" s="116">
        <v>16.574999999999999</v>
      </c>
      <c r="H45" s="116"/>
      <c r="I45" s="109"/>
      <c r="J45" s="71"/>
      <c r="K45" s="120">
        <v>208178</v>
      </c>
      <c r="L45" s="74"/>
      <c r="M45" s="121">
        <v>0</v>
      </c>
      <c r="N45" s="120"/>
      <c r="O45" s="121">
        <v>0</v>
      </c>
      <c r="P45" s="32"/>
    </row>
    <row r="46" spans="1:16" ht="12.75" x14ac:dyDescent="0.2">
      <c r="A46" s="117"/>
      <c r="B46" s="32"/>
      <c r="C46" s="32" t="s">
        <v>373</v>
      </c>
      <c r="D46" s="104"/>
      <c r="E46" s="104"/>
      <c r="F46" s="104"/>
      <c r="G46" s="116">
        <v>16.588000000000001</v>
      </c>
      <c r="H46" s="116"/>
      <c r="I46" s="109"/>
      <c r="J46" s="71"/>
      <c r="K46" s="120">
        <v>82797</v>
      </c>
      <c r="L46" s="74"/>
      <c r="M46" s="121">
        <v>0</v>
      </c>
      <c r="N46" s="120"/>
      <c r="O46" s="121">
        <v>0</v>
      </c>
      <c r="P46" s="32"/>
    </row>
    <row r="47" spans="1:16" ht="12" customHeight="1" x14ac:dyDescent="0.2">
      <c r="A47" s="74"/>
      <c r="B47" s="70"/>
      <c r="C47" s="32"/>
      <c r="D47" s="70" t="s">
        <v>68</v>
      </c>
      <c r="E47" s="74"/>
      <c r="F47" s="32"/>
      <c r="G47" s="32"/>
      <c r="H47" s="116"/>
      <c r="I47" s="109"/>
      <c r="J47" s="71"/>
      <c r="K47" s="127">
        <f>SUM(K40:K46)</f>
        <v>587273</v>
      </c>
      <c r="L47" s="120"/>
      <c r="M47" s="127">
        <f>SUM(M40:M46)</f>
        <v>0</v>
      </c>
      <c r="N47" s="120"/>
      <c r="O47" s="127">
        <f>SUM(O40:O46)</f>
        <v>0</v>
      </c>
      <c r="P47" s="32"/>
    </row>
    <row r="48" spans="1:16" ht="6" customHeight="1" x14ac:dyDescent="0.2">
      <c r="A48" s="74"/>
      <c r="B48" s="74"/>
      <c r="C48" s="102"/>
      <c r="D48" s="102"/>
      <c r="E48" s="102"/>
      <c r="F48" s="102"/>
      <c r="G48" s="116"/>
      <c r="H48" s="116"/>
      <c r="I48" s="109"/>
      <c r="J48" s="71"/>
      <c r="K48" s="120"/>
      <c r="L48" s="120"/>
      <c r="M48" s="120"/>
      <c r="N48" s="120"/>
      <c r="O48" s="120"/>
      <c r="P48" s="32"/>
    </row>
    <row r="49" spans="1:16" ht="12" customHeight="1" x14ac:dyDescent="0.2">
      <c r="A49" s="117" t="s">
        <v>69</v>
      </c>
      <c r="B49" s="74"/>
      <c r="C49" s="74"/>
      <c r="D49" s="74"/>
      <c r="E49" s="74"/>
      <c r="F49" s="71"/>
      <c r="G49" s="116"/>
      <c r="H49" s="128"/>
      <c r="I49" s="109"/>
      <c r="J49" s="71"/>
      <c r="K49" s="120"/>
      <c r="L49" s="120"/>
      <c r="M49" s="121"/>
      <c r="N49" s="119"/>
      <c r="O49" s="120"/>
      <c r="P49" s="32"/>
    </row>
    <row r="50" spans="1:16" ht="12.75" x14ac:dyDescent="0.2">
      <c r="A50" s="74"/>
      <c r="B50" s="129" t="s">
        <v>63</v>
      </c>
      <c r="C50" s="104"/>
      <c r="D50" s="104"/>
      <c r="E50" s="104"/>
      <c r="F50" s="104"/>
      <c r="G50" s="116"/>
      <c r="H50" s="118"/>
      <c r="I50" s="116"/>
      <c r="J50" s="71"/>
      <c r="K50" s="73"/>
      <c r="L50" s="73"/>
      <c r="M50" s="73"/>
      <c r="N50" s="73"/>
      <c r="O50" s="73"/>
      <c r="P50" s="32"/>
    </row>
    <row r="51" spans="1:16" ht="12" customHeight="1" x14ac:dyDescent="0.2">
      <c r="A51" s="74"/>
      <c r="B51" s="70" t="s">
        <v>157</v>
      </c>
      <c r="C51" s="74"/>
      <c r="D51" s="74"/>
      <c r="E51" s="70"/>
      <c r="F51" s="74"/>
      <c r="G51" s="116"/>
      <c r="H51" s="118"/>
      <c r="I51" s="116"/>
      <c r="J51" s="71"/>
      <c r="K51" s="71"/>
      <c r="L51" s="71"/>
      <c r="M51" s="71"/>
      <c r="N51" s="71"/>
      <c r="O51" s="71"/>
      <c r="P51" s="32"/>
    </row>
    <row r="52" spans="1:16" ht="12" customHeight="1" x14ac:dyDescent="0.2">
      <c r="A52" s="74"/>
      <c r="B52" s="74"/>
      <c r="C52" s="71" t="s">
        <v>118</v>
      </c>
      <c r="D52" s="71"/>
      <c r="E52" s="71"/>
      <c r="F52" s="74"/>
      <c r="G52" s="116">
        <v>17.234999999999999</v>
      </c>
      <c r="H52" s="116"/>
      <c r="I52" s="109" t="s">
        <v>18</v>
      </c>
      <c r="J52" s="71"/>
      <c r="K52" s="120">
        <f>71200+8851</f>
        <v>80051</v>
      </c>
      <c r="L52" s="120"/>
      <c r="M52" s="121">
        <v>0</v>
      </c>
      <c r="N52" s="120"/>
      <c r="O52" s="120">
        <v>0</v>
      </c>
      <c r="P52" s="32"/>
    </row>
    <row r="53" spans="1:16" ht="6" customHeight="1" x14ac:dyDescent="0.2">
      <c r="A53" s="74"/>
      <c r="B53" s="74"/>
      <c r="C53" s="74"/>
      <c r="D53" s="74"/>
      <c r="E53" s="71"/>
      <c r="F53" s="71"/>
      <c r="G53" s="116"/>
      <c r="H53" s="116"/>
      <c r="I53" s="109"/>
      <c r="J53" s="71"/>
      <c r="K53" s="120"/>
      <c r="L53" s="120"/>
      <c r="M53" s="121"/>
      <c r="N53" s="120"/>
      <c r="O53" s="120"/>
      <c r="P53" s="32"/>
    </row>
    <row r="54" spans="1:16" ht="12" customHeight="1" x14ac:dyDescent="0.2">
      <c r="A54" s="74"/>
      <c r="B54" s="71" t="s">
        <v>70</v>
      </c>
      <c r="C54" s="74"/>
      <c r="D54" s="74"/>
      <c r="E54" s="71"/>
      <c r="F54" s="74"/>
      <c r="G54" s="109"/>
      <c r="H54" s="70"/>
      <c r="I54" s="116"/>
      <c r="J54" s="71"/>
      <c r="K54" s="71"/>
      <c r="L54" s="71"/>
      <c r="M54" s="71"/>
      <c r="N54" s="71"/>
      <c r="O54" s="71"/>
      <c r="P54" s="32"/>
    </row>
    <row r="55" spans="1:16" ht="12" customHeight="1" x14ac:dyDescent="0.2">
      <c r="A55" s="74"/>
      <c r="B55" s="70" t="s">
        <v>210</v>
      </c>
      <c r="C55" s="74"/>
      <c r="D55" s="74"/>
      <c r="E55" s="71"/>
      <c r="F55" s="74"/>
      <c r="G55" s="109"/>
      <c r="H55" s="70"/>
      <c r="I55" s="116"/>
      <c r="J55" s="71"/>
      <c r="K55" s="71"/>
      <c r="L55" s="71"/>
      <c r="M55" s="71"/>
      <c r="N55" s="71"/>
      <c r="O55" s="71"/>
      <c r="P55" s="32"/>
    </row>
    <row r="56" spans="1:16" ht="15.75" customHeight="1" x14ac:dyDescent="0.2">
      <c r="A56" s="74"/>
      <c r="B56" s="74"/>
      <c r="C56" s="71" t="s">
        <v>452</v>
      </c>
      <c r="D56" s="71"/>
      <c r="E56" s="71"/>
      <c r="F56" s="74"/>
      <c r="G56" s="116"/>
      <c r="H56" s="70"/>
      <c r="I56" s="116"/>
      <c r="J56" s="71"/>
      <c r="K56" s="120"/>
      <c r="L56" s="130"/>
      <c r="M56" s="121" t="s">
        <v>3</v>
      </c>
      <c r="N56" s="120" t="s">
        <v>3</v>
      </c>
      <c r="O56" s="121" t="s">
        <v>3</v>
      </c>
      <c r="P56" s="32"/>
    </row>
    <row r="57" spans="1:16" ht="13.5" customHeight="1" x14ac:dyDescent="0.2">
      <c r="A57" s="74"/>
      <c r="B57" s="74"/>
      <c r="C57" s="74"/>
      <c r="D57" s="71" t="s">
        <v>289</v>
      </c>
      <c r="E57" s="71"/>
      <c r="F57" s="74"/>
      <c r="G57" s="116">
        <v>17.257999999999999</v>
      </c>
      <c r="H57" s="70"/>
      <c r="I57" s="116" t="s">
        <v>18</v>
      </c>
      <c r="J57" s="71"/>
      <c r="K57" s="131">
        <v>319985.08944815042</v>
      </c>
      <c r="L57" s="71"/>
      <c r="M57" s="121">
        <v>0</v>
      </c>
      <c r="N57" s="120" t="s">
        <v>3</v>
      </c>
      <c r="O57" s="121">
        <v>0</v>
      </c>
      <c r="P57" s="74"/>
    </row>
    <row r="58" spans="1:16" ht="12" customHeight="1" x14ac:dyDescent="0.2">
      <c r="A58" s="74"/>
      <c r="B58" s="74"/>
      <c r="C58" s="74"/>
      <c r="D58" s="71" t="s">
        <v>290</v>
      </c>
      <c r="E58" s="71"/>
      <c r="F58" s="74"/>
      <c r="G58" s="116">
        <v>17.259</v>
      </c>
      <c r="H58" s="70"/>
      <c r="I58" s="116" t="s">
        <v>18</v>
      </c>
      <c r="J58" s="71"/>
      <c r="K58" s="131">
        <v>340259.03577926016</v>
      </c>
      <c r="L58" s="71"/>
      <c r="M58" s="121">
        <v>0</v>
      </c>
      <c r="N58" s="120" t="s">
        <v>3</v>
      </c>
      <c r="O58" s="121">
        <v>0</v>
      </c>
      <c r="P58" s="74"/>
    </row>
    <row r="59" spans="1:16" ht="12" customHeight="1" x14ac:dyDescent="0.2">
      <c r="A59" s="74"/>
      <c r="B59" s="74"/>
      <c r="C59" s="74"/>
      <c r="D59" s="71" t="s">
        <v>283</v>
      </c>
      <c r="E59" s="74"/>
      <c r="F59" s="74"/>
      <c r="G59" s="116">
        <v>17.277999999999999</v>
      </c>
      <c r="H59" s="74"/>
      <c r="I59" s="116" t="s">
        <v>18</v>
      </c>
      <c r="J59" s="74"/>
      <c r="K59" s="131">
        <v>165061</v>
      </c>
      <c r="L59" s="71"/>
      <c r="M59" s="121">
        <v>0</v>
      </c>
      <c r="N59" s="120" t="s">
        <v>3</v>
      </c>
      <c r="O59" s="121">
        <v>0</v>
      </c>
      <c r="P59" s="32"/>
    </row>
    <row r="60" spans="1:16" ht="15" customHeight="1" x14ac:dyDescent="0.2">
      <c r="A60" s="74"/>
      <c r="B60" s="74"/>
      <c r="C60" s="74"/>
      <c r="D60" s="71" t="s">
        <v>3</v>
      </c>
      <c r="E60" s="74" t="s">
        <v>453</v>
      </c>
      <c r="F60" s="74"/>
      <c r="G60" s="116"/>
      <c r="H60" s="74"/>
      <c r="I60" s="116"/>
      <c r="J60" s="74"/>
      <c r="K60" s="132">
        <f>SUM(K57:K59)</f>
        <v>825305.12522741058</v>
      </c>
      <c r="L60" s="74"/>
      <c r="M60" s="132">
        <f>SUM(M57:M59)</f>
        <v>0</v>
      </c>
      <c r="N60" s="120"/>
      <c r="O60" s="132">
        <f>SUM(O57:O59)</f>
        <v>0</v>
      </c>
      <c r="P60" s="32"/>
    </row>
    <row r="61" spans="1:16" ht="12" customHeight="1" x14ac:dyDescent="0.2">
      <c r="A61" s="74"/>
      <c r="B61" s="74"/>
      <c r="C61" s="74"/>
      <c r="D61" s="74"/>
      <c r="E61" s="388" t="s">
        <v>71</v>
      </c>
      <c r="F61" s="74"/>
      <c r="G61" s="116"/>
      <c r="H61" s="72"/>
      <c r="I61" s="71"/>
      <c r="J61" s="71"/>
      <c r="K61" s="133">
        <f>+K52+K60</f>
        <v>905356.12522741058</v>
      </c>
      <c r="L61" s="120"/>
      <c r="M61" s="133">
        <f>+M52+M60</f>
        <v>0</v>
      </c>
      <c r="N61" s="119"/>
      <c r="O61" s="133">
        <f>+O52+O60</f>
        <v>0</v>
      </c>
      <c r="P61" s="32"/>
    </row>
    <row r="62" spans="1:16" ht="6" customHeight="1" x14ac:dyDescent="0.2">
      <c r="A62" s="74"/>
      <c r="B62" s="74"/>
      <c r="C62" s="74"/>
      <c r="D62" s="74"/>
      <c r="E62" s="74"/>
      <c r="F62" s="71"/>
      <c r="G62" s="116"/>
      <c r="H62" s="72"/>
      <c r="I62" s="71"/>
      <c r="J62" s="71"/>
      <c r="K62" s="120"/>
      <c r="L62" s="120"/>
      <c r="M62" s="120"/>
      <c r="N62" s="119"/>
      <c r="O62" s="120"/>
      <c r="P62" s="32"/>
    </row>
    <row r="63" spans="1:16" ht="12" customHeight="1" x14ac:dyDescent="0.2">
      <c r="A63" s="117" t="s">
        <v>28</v>
      </c>
      <c r="B63" s="74"/>
      <c r="C63" s="74"/>
      <c r="D63" s="74"/>
      <c r="E63" s="74"/>
      <c r="F63" s="71"/>
      <c r="G63" s="116"/>
      <c r="H63" s="128"/>
      <c r="I63" s="109"/>
      <c r="J63" s="71"/>
      <c r="K63" s="120"/>
      <c r="L63" s="120"/>
      <c r="M63" s="121"/>
      <c r="N63" s="119"/>
      <c r="O63" s="120"/>
      <c r="P63" s="32"/>
    </row>
    <row r="64" spans="1:16" ht="12" customHeight="1" x14ac:dyDescent="0.2">
      <c r="A64" s="74"/>
      <c r="B64" s="71" t="s">
        <v>72</v>
      </c>
      <c r="C64" s="74"/>
      <c r="D64" s="74"/>
      <c r="E64" s="71"/>
      <c r="F64" s="74"/>
      <c r="G64" s="109"/>
      <c r="H64" s="70"/>
      <c r="I64" s="116"/>
      <c r="J64" s="71"/>
      <c r="K64" s="71"/>
      <c r="L64" s="71"/>
      <c r="M64" s="71"/>
      <c r="N64" s="71"/>
      <c r="O64" s="71"/>
      <c r="P64" s="32"/>
    </row>
    <row r="65" spans="1:16" ht="12" customHeight="1" x14ac:dyDescent="0.2">
      <c r="A65" s="74"/>
      <c r="B65" s="74"/>
      <c r="C65" s="388" t="s">
        <v>192</v>
      </c>
      <c r="D65" s="388"/>
      <c r="E65" s="71"/>
      <c r="F65" s="74"/>
      <c r="G65" s="116">
        <v>20.106000000000002</v>
      </c>
      <c r="H65" s="116"/>
      <c r="I65" s="109" t="s">
        <v>18</v>
      </c>
      <c r="J65" s="71"/>
      <c r="K65" s="120">
        <v>205140</v>
      </c>
      <c r="L65" s="120"/>
      <c r="M65" s="121">
        <v>0</v>
      </c>
      <c r="N65" s="119"/>
      <c r="O65" s="120">
        <v>0</v>
      </c>
      <c r="P65" s="32"/>
    </row>
    <row r="66" spans="1:16" ht="6" customHeight="1" x14ac:dyDescent="0.2">
      <c r="A66" s="74"/>
      <c r="B66" s="74"/>
      <c r="C66" s="74"/>
      <c r="D66" s="74"/>
      <c r="E66" s="388"/>
      <c r="F66" s="71"/>
      <c r="G66" s="116"/>
      <c r="H66" s="116"/>
      <c r="I66" s="109"/>
      <c r="J66" s="71"/>
      <c r="K66" s="120"/>
      <c r="L66" s="120"/>
      <c r="M66" s="121"/>
      <c r="N66" s="119"/>
      <c r="O66" s="120"/>
      <c r="P66" s="32"/>
    </row>
    <row r="67" spans="1:16" ht="12" customHeight="1" x14ac:dyDescent="0.2">
      <c r="A67" s="74"/>
      <c r="B67" s="71" t="s">
        <v>72</v>
      </c>
      <c r="G67" s="116"/>
      <c r="H67" s="116"/>
      <c r="I67" s="109"/>
      <c r="J67" s="71"/>
      <c r="K67" s="120"/>
      <c r="L67" s="120"/>
      <c r="M67" s="121"/>
      <c r="N67" s="119"/>
      <c r="O67" s="120"/>
      <c r="P67" s="32"/>
    </row>
    <row r="68" spans="1:16" ht="15" customHeight="1" x14ac:dyDescent="0.2">
      <c r="A68" s="74"/>
      <c r="B68" s="497" t="s">
        <v>454</v>
      </c>
      <c r="C68" s="498"/>
      <c r="D68" s="498"/>
      <c r="E68" s="498"/>
      <c r="F68" s="498"/>
      <c r="G68" s="116"/>
      <c r="H68" s="116"/>
      <c r="I68" s="109"/>
      <c r="J68" s="71"/>
      <c r="K68" s="120"/>
      <c r="L68" s="120"/>
      <c r="M68" s="121"/>
      <c r="N68" s="119"/>
      <c r="O68" s="120"/>
      <c r="P68" s="32"/>
    </row>
    <row r="69" spans="1:16" ht="18" customHeight="1" x14ac:dyDescent="0.2">
      <c r="A69" s="74"/>
      <c r="B69" s="74"/>
      <c r="C69" s="71" t="s">
        <v>393</v>
      </c>
      <c r="D69" s="71"/>
      <c r="E69" s="71"/>
      <c r="F69" s="74"/>
      <c r="G69" s="116">
        <v>20.5</v>
      </c>
      <c r="H69" s="70"/>
      <c r="I69" s="109" t="s">
        <v>18</v>
      </c>
      <c r="J69" s="71"/>
      <c r="K69" s="120">
        <f>89000+111250</f>
        <v>200250</v>
      </c>
      <c r="L69" s="120"/>
      <c r="M69" s="121">
        <v>0</v>
      </c>
      <c r="N69" s="119"/>
      <c r="O69" s="120">
        <v>0</v>
      </c>
      <c r="P69" s="32"/>
    </row>
    <row r="70" spans="1:16" ht="15" customHeight="1" x14ac:dyDescent="0.2">
      <c r="A70" s="74"/>
      <c r="B70" s="74"/>
      <c r="C70" s="74"/>
      <c r="D70" s="70" t="s">
        <v>392</v>
      </c>
      <c r="E70" s="70"/>
      <c r="F70" s="74"/>
      <c r="G70" s="71"/>
      <c r="H70" s="72"/>
      <c r="I70" s="71"/>
      <c r="J70" s="71"/>
      <c r="K70" s="133">
        <f>SUM(K65:K69)</f>
        <v>405390</v>
      </c>
      <c r="L70" s="120"/>
      <c r="M70" s="133">
        <f>SUM(M65:M69)</f>
        <v>0</v>
      </c>
      <c r="N70" s="119"/>
      <c r="O70" s="133">
        <f>SUM(O65:O69)</f>
        <v>0</v>
      </c>
      <c r="P70" s="32"/>
    </row>
    <row r="71" spans="1:16" ht="12.75" x14ac:dyDescent="0.2">
      <c r="A71" s="112"/>
      <c r="B71" s="112"/>
      <c r="C71" s="112"/>
      <c r="D71" s="112"/>
      <c r="E71" s="112"/>
      <c r="F71" s="112"/>
      <c r="G71" s="226" t="s">
        <v>3</v>
      </c>
      <c r="H71" s="111"/>
      <c r="I71" s="110" t="s">
        <v>5</v>
      </c>
      <c r="J71" s="111"/>
      <c r="K71" s="110" t="s">
        <v>6</v>
      </c>
      <c r="L71" s="111"/>
      <c r="M71" s="111"/>
      <c r="N71" s="111"/>
      <c r="O71" s="111"/>
      <c r="P71" s="32"/>
    </row>
    <row r="72" spans="1:16" ht="12.75" x14ac:dyDescent="0.2">
      <c r="A72" s="112"/>
      <c r="B72" s="112"/>
      <c r="C72" s="112"/>
      <c r="D72" s="112"/>
      <c r="E72" s="111"/>
      <c r="F72" s="111"/>
      <c r="G72" s="226" t="s">
        <v>6</v>
      </c>
      <c r="H72" s="110"/>
      <c r="I72" s="110" t="s">
        <v>7</v>
      </c>
      <c r="J72" s="111"/>
      <c r="K72" s="110" t="s">
        <v>178</v>
      </c>
      <c r="L72" s="110"/>
      <c r="M72" s="111"/>
      <c r="N72" s="111"/>
      <c r="O72" s="338" t="s">
        <v>345</v>
      </c>
      <c r="P72" s="32"/>
    </row>
    <row r="73" spans="1:16" ht="12.75" x14ac:dyDescent="0.2">
      <c r="A73" s="113" t="s">
        <v>9</v>
      </c>
      <c r="B73" s="113"/>
      <c r="C73" s="112"/>
      <c r="D73" s="112"/>
      <c r="E73" s="112"/>
      <c r="F73" s="111"/>
      <c r="G73" s="32" t="s">
        <v>427</v>
      </c>
      <c r="H73" s="110"/>
      <c r="I73" s="110" t="s">
        <v>10</v>
      </c>
      <c r="J73" s="111"/>
      <c r="K73" s="110" t="s">
        <v>11</v>
      </c>
      <c r="L73" s="110"/>
      <c r="M73" s="110" t="s">
        <v>12</v>
      </c>
      <c r="N73" s="111"/>
      <c r="O73" s="110" t="s">
        <v>226</v>
      </c>
      <c r="P73" s="32"/>
    </row>
    <row r="74" spans="1:16" ht="12.75" x14ac:dyDescent="0.2">
      <c r="A74" s="114" t="s">
        <v>13</v>
      </c>
      <c r="B74" s="114"/>
      <c r="C74" s="112"/>
      <c r="D74" s="112"/>
      <c r="E74" s="112"/>
      <c r="F74" s="111"/>
      <c r="G74" s="413" t="s">
        <v>428</v>
      </c>
      <c r="H74" s="115"/>
      <c r="I74" s="115" t="s">
        <v>14</v>
      </c>
      <c r="J74" s="111"/>
      <c r="K74" s="115" t="s">
        <v>15</v>
      </c>
      <c r="L74" s="115"/>
      <c r="M74" s="115" t="s">
        <v>15</v>
      </c>
      <c r="N74" s="111"/>
      <c r="O74" s="115" t="s">
        <v>230</v>
      </c>
      <c r="P74" s="32"/>
    </row>
    <row r="75" spans="1:16" ht="12.75" x14ac:dyDescent="0.2">
      <c r="A75" s="409" t="s">
        <v>16</v>
      </c>
      <c r="B75" s="409"/>
      <c r="C75" s="74"/>
      <c r="D75" s="74"/>
      <c r="E75" s="32"/>
      <c r="F75" s="409" t="s">
        <v>3</v>
      </c>
      <c r="G75" s="109" t="s">
        <v>268</v>
      </c>
      <c r="H75" s="109"/>
      <c r="I75" s="116" t="s">
        <v>269</v>
      </c>
      <c r="J75" s="71"/>
      <c r="K75" s="109" t="s">
        <v>270</v>
      </c>
      <c r="L75" s="109"/>
      <c r="M75" s="109" t="s">
        <v>158</v>
      </c>
      <c r="N75" s="71"/>
      <c r="O75" s="109" t="s">
        <v>56</v>
      </c>
      <c r="P75" s="268"/>
    </row>
    <row r="76" spans="1:16" ht="12.75" x14ac:dyDescent="0.2">
      <c r="A76" s="117" t="s">
        <v>322</v>
      </c>
      <c r="B76" s="74"/>
      <c r="C76" s="74"/>
      <c r="D76" s="74"/>
      <c r="E76" s="409"/>
      <c r="F76" s="71"/>
      <c r="G76" s="116"/>
      <c r="H76" s="116"/>
      <c r="I76" s="109"/>
      <c r="J76" s="71"/>
      <c r="K76" s="120"/>
      <c r="L76" s="120"/>
      <c r="M76" s="120"/>
      <c r="N76" s="119"/>
      <c r="O76" s="121"/>
      <c r="P76" s="93"/>
    </row>
    <row r="77" spans="1:16" ht="14.25" x14ac:dyDescent="0.2">
      <c r="A77" s="117"/>
      <c r="B77" s="425" t="s">
        <v>476</v>
      </c>
      <c r="C77" s="424"/>
      <c r="D77" s="424"/>
      <c r="E77" s="424"/>
      <c r="F77" s="424"/>
      <c r="G77" s="123">
        <v>21.027000000000001</v>
      </c>
      <c r="H77" s="37"/>
      <c r="I77" s="116"/>
      <c r="J77" s="71"/>
      <c r="K77" s="428">
        <v>125000</v>
      </c>
      <c r="L77" s="120"/>
      <c r="M77" s="429">
        <v>0</v>
      </c>
      <c r="N77" s="120"/>
      <c r="O77" s="430">
        <v>0</v>
      </c>
      <c r="P77" s="93"/>
    </row>
    <row r="78" spans="1:16" ht="6" customHeight="1" x14ac:dyDescent="0.2">
      <c r="A78" s="117"/>
      <c r="B78" s="74"/>
      <c r="C78" s="74"/>
      <c r="D78" s="74"/>
      <c r="E78" s="426"/>
      <c r="F78" s="71"/>
      <c r="G78" s="116"/>
      <c r="H78" s="116"/>
      <c r="I78" s="109"/>
      <c r="J78" s="71"/>
      <c r="K78" s="120"/>
      <c r="L78" s="120"/>
      <c r="M78" s="120"/>
      <c r="N78" s="119"/>
      <c r="O78" s="121"/>
      <c r="P78" s="93"/>
    </row>
    <row r="79" spans="1:16" ht="12.75" x14ac:dyDescent="0.2">
      <c r="A79" s="74"/>
      <c r="B79" s="71" t="s">
        <v>435</v>
      </c>
      <c r="C79" s="74"/>
      <c r="D79" s="74"/>
      <c r="E79" s="409"/>
      <c r="F79" s="71"/>
      <c r="G79" s="116"/>
      <c r="H79" s="116"/>
      <c r="I79" s="109"/>
      <c r="J79" s="71"/>
      <c r="K79" s="120"/>
      <c r="L79" s="120"/>
      <c r="M79" s="120"/>
      <c r="N79" s="119"/>
      <c r="O79" s="121"/>
      <c r="P79" s="93"/>
    </row>
    <row r="80" spans="1:16" ht="12.75" x14ac:dyDescent="0.2">
      <c r="A80" s="74"/>
      <c r="B80" s="74"/>
      <c r="C80" s="74" t="s">
        <v>436</v>
      </c>
      <c r="D80" s="74"/>
      <c r="E80" s="409"/>
      <c r="F80" s="71"/>
      <c r="G80" s="116"/>
      <c r="H80" s="116"/>
      <c r="I80" s="109"/>
      <c r="J80" s="71"/>
      <c r="K80" s="120"/>
      <c r="L80" s="120"/>
      <c r="M80" s="120"/>
      <c r="N80" s="119"/>
      <c r="O80" s="121"/>
      <c r="P80" s="93"/>
    </row>
    <row r="81" spans="1:16" ht="12.75" x14ac:dyDescent="0.2">
      <c r="A81" s="74"/>
      <c r="B81" s="74"/>
      <c r="C81" s="74" t="s">
        <v>390</v>
      </c>
      <c r="D81" s="74"/>
      <c r="E81" s="409"/>
      <c r="F81" s="71"/>
      <c r="G81" s="116">
        <v>21.023</v>
      </c>
      <c r="I81" s="109" t="s">
        <v>18</v>
      </c>
      <c r="J81" s="71"/>
      <c r="K81" s="273">
        <v>1725652</v>
      </c>
      <c r="L81" s="120"/>
      <c r="M81" s="271">
        <v>0</v>
      </c>
      <c r="N81" s="120"/>
      <c r="O81" s="427">
        <v>1025000</v>
      </c>
      <c r="P81" s="351"/>
    </row>
    <row r="82" spans="1:16" customFormat="1" ht="6" customHeight="1" x14ac:dyDescent="0.2">
      <c r="A82" s="409"/>
      <c r="B82" s="409"/>
      <c r="C82" s="491" t="s">
        <v>3</v>
      </c>
      <c r="D82" s="455"/>
      <c r="E82" s="455"/>
      <c r="F82" s="455"/>
      <c r="G82" s="109"/>
      <c r="H82" s="109"/>
      <c r="I82" s="116"/>
      <c r="J82" s="71"/>
      <c r="K82" s="352"/>
      <c r="L82" s="352"/>
      <c r="M82" s="352"/>
      <c r="N82" s="130"/>
      <c r="O82" s="352"/>
      <c r="P82" s="353"/>
    </row>
    <row r="83" spans="1:16" customFormat="1" ht="12.75" x14ac:dyDescent="0.2">
      <c r="A83" s="409"/>
      <c r="B83" s="409"/>
      <c r="C83" s="74"/>
      <c r="D83" s="409" t="s">
        <v>391</v>
      </c>
      <c r="E83" s="32"/>
      <c r="F83" s="409"/>
      <c r="G83" s="109"/>
      <c r="H83" s="37"/>
      <c r="I83" s="116"/>
      <c r="J83" s="71"/>
      <c r="K83" s="431">
        <f>SUM(K77:K81)</f>
        <v>1850652</v>
      </c>
      <c r="L83" s="109"/>
      <c r="M83" s="431">
        <f>SUM(M81:M82)</f>
        <v>0</v>
      </c>
      <c r="N83" s="71"/>
      <c r="O83" s="431">
        <f>SUM(O77:O81)</f>
        <v>1025000</v>
      </c>
      <c r="P83" s="353"/>
    </row>
    <row r="84" spans="1:16" customFormat="1" ht="6" customHeight="1" x14ac:dyDescent="0.2">
      <c r="A84" s="349"/>
      <c r="B84" s="349"/>
      <c r="C84" s="74"/>
      <c r="D84" s="74"/>
      <c r="E84" s="32"/>
      <c r="F84" s="349"/>
      <c r="G84" s="109"/>
      <c r="H84" s="109"/>
      <c r="I84" s="116"/>
      <c r="J84" s="71"/>
      <c r="K84" s="109"/>
      <c r="L84" s="109"/>
      <c r="M84" s="109"/>
      <c r="N84" s="71"/>
      <c r="O84" s="109"/>
      <c r="P84" s="348"/>
    </row>
    <row r="85" spans="1:16" customFormat="1" ht="12" customHeight="1" x14ac:dyDescent="0.2">
      <c r="A85" s="117" t="s">
        <v>32</v>
      </c>
      <c r="B85" s="117"/>
      <c r="C85" s="71"/>
      <c r="D85" s="74"/>
      <c r="E85" s="74"/>
      <c r="F85" s="74"/>
      <c r="G85" s="116"/>
      <c r="H85" s="116"/>
      <c r="I85" s="109"/>
      <c r="J85" s="71"/>
      <c r="K85" s="120"/>
      <c r="L85" s="120"/>
      <c r="M85" s="120"/>
      <c r="N85" s="119"/>
      <c r="O85" s="121"/>
      <c r="P85" s="32"/>
    </row>
    <row r="86" spans="1:16" customFormat="1" ht="12.75" x14ac:dyDescent="0.2">
      <c r="A86" s="74"/>
      <c r="B86" s="480" t="s">
        <v>338</v>
      </c>
      <c r="C86" s="458"/>
      <c r="D86" s="458"/>
      <c r="E86" s="458"/>
      <c r="F86" s="458"/>
      <c r="G86" s="116"/>
      <c r="H86" s="116"/>
      <c r="I86" s="109"/>
      <c r="J86" s="71"/>
      <c r="K86" s="120"/>
      <c r="L86" s="120"/>
      <c r="M86" s="120"/>
      <c r="N86" s="119"/>
      <c r="O86" s="121"/>
      <c r="P86" s="32"/>
    </row>
    <row r="87" spans="1:16" customFormat="1" ht="12" customHeight="1" x14ac:dyDescent="0.2">
      <c r="A87" s="74"/>
      <c r="B87" s="71" t="s">
        <v>211</v>
      </c>
      <c r="C87" s="74"/>
      <c r="D87" s="71"/>
      <c r="E87" s="71"/>
      <c r="F87" s="74"/>
      <c r="G87" s="116"/>
      <c r="H87" s="116"/>
      <c r="I87" s="109"/>
      <c r="J87" s="71"/>
      <c r="K87" s="120"/>
      <c r="L87" s="120"/>
      <c r="M87" s="120"/>
      <c r="N87" s="119"/>
      <c r="O87" s="121"/>
      <c r="P87" s="32"/>
    </row>
    <row r="88" spans="1:16" customFormat="1" ht="14.25" x14ac:dyDescent="0.2">
      <c r="A88" s="74"/>
      <c r="B88" s="499" t="s">
        <v>455</v>
      </c>
      <c r="C88" s="498"/>
      <c r="D88" s="498"/>
      <c r="E88" s="498"/>
      <c r="F88" s="498"/>
      <c r="G88" s="116"/>
      <c r="H88" s="116"/>
      <c r="I88" s="109"/>
      <c r="J88" s="71"/>
      <c r="K88" s="120"/>
      <c r="L88" s="120"/>
      <c r="M88" s="120"/>
      <c r="N88" s="119"/>
      <c r="O88" s="121"/>
      <c r="P88" s="32"/>
    </row>
    <row r="89" spans="1:16" customFormat="1" ht="33.75" x14ac:dyDescent="0.2">
      <c r="A89" s="74"/>
      <c r="B89" s="74"/>
      <c r="C89" s="471" t="s">
        <v>472</v>
      </c>
      <c r="D89" s="458"/>
      <c r="E89" s="458"/>
      <c r="F89" s="458"/>
      <c r="G89" s="116">
        <v>66.468000000000004</v>
      </c>
      <c r="H89" s="116"/>
      <c r="I89" s="339" t="s">
        <v>364</v>
      </c>
      <c r="J89" s="71"/>
      <c r="K89" s="120">
        <v>984550</v>
      </c>
      <c r="L89" s="120"/>
      <c r="M89" s="120">
        <v>0</v>
      </c>
      <c r="N89" s="120"/>
      <c r="O89" s="121">
        <v>0</v>
      </c>
      <c r="P89" s="32"/>
    </row>
    <row r="90" spans="1:16" customFormat="1" ht="12" customHeight="1" x14ac:dyDescent="0.2">
      <c r="A90" s="74"/>
      <c r="B90" s="74"/>
      <c r="C90" s="74"/>
      <c r="D90" s="308" t="s">
        <v>155</v>
      </c>
      <c r="E90" s="74"/>
      <c r="F90" s="71"/>
      <c r="G90" s="72"/>
      <c r="H90" s="71"/>
      <c r="I90" s="71"/>
      <c r="J90" s="74"/>
      <c r="K90" s="133">
        <f>+K89</f>
        <v>984550</v>
      </c>
      <c r="L90" s="120"/>
      <c r="M90" s="133">
        <f>+M89</f>
        <v>0</v>
      </c>
      <c r="N90" s="119"/>
      <c r="O90" s="133">
        <f>+O89</f>
        <v>0</v>
      </c>
      <c r="P90" s="32"/>
    </row>
    <row r="91" spans="1:16" customFormat="1" ht="6" customHeight="1" x14ac:dyDescent="0.2">
      <c r="A91" s="190"/>
      <c r="B91" s="190"/>
      <c r="C91" s="74"/>
      <c r="D91" s="74"/>
      <c r="E91" s="32"/>
      <c r="F91" s="190"/>
      <c r="G91" s="109"/>
      <c r="H91" s="109"/>
      <c r="I91" s="116"/>
      <c r="J91" s="71"/>
      <c r="K91" s="109"/>
      <c r="L91" s="109"/>
      <c r="M91" s="109"/>
      <c r="N91" s="71"/>
      <c r="O91" s="109"/>
      <c r="P91" s="105"/>
    </row>
    <row r="92" spans="1:16" ht="12" customHeight="1" x14ac:dyDescent="0.2">
      <c r="A92" s="117" t="s">
        <v>73</v>
      </c>
      <c r="B92" s="139"/>
      <c r="C92" s="139"/>
      <c r="D92" s="139"/>
      <c r="E92" s="141"/>
      <c r="F92" s="141"/>
      <c r="G92" s="142"/>
      <c r="H92" s="146"/>
      <c r="I92" s="141"/>
      <c r="J92" s="141"/>
      <c r="K92" s="145"/>
      <c r="L92" s="145"/>
      <c r="M92" s="145"/>
      <c r="N92" s="145"/>
      <c r="O92" s="145"/>
      <c r="P92" s="32"/>
    </row>
    <row r="93" spans="1:16" ht="12" customHeight="1" x14ac:dyDescent="0.2">
      <c r="A93" s="74"/>
      <c r="B93" s="70" t="s">
        <v>74</v>
      </c>
      <c r="C93" s="71"/>
      <c r="D93" s="74"/>
      <c r="E93" s="74"/>
      <c r="F93" s="32"/>
      <c r="G93" s="116"/>
      <c r="H93" s="72"/>
      <c r="I93" s="116"/>
      <c r="J93" s="71"/>
      <c r="K93" s="71"/>
      <c r="L93" s="71"/>
      <c r="M93" s="71"/>
      <c r="N93" s="71"/>
      <c r="O93" s="71"/>
      <c r="P93" s="32"/>
    </row>
    <row r="94" spans="1:16" ht="12" customHeight="1" x14ac:dyDescent="0.2">
      <c r="A94" s="74"/>
      <c r="B94" s="70" t="s">
        <v>157</v>
      </c>
      <c r="C94" s="71"/>
      <c r="D94" s="74"/>
      <c r="E94" s="74"/>
      <c r="F94" s="32"/>
      <c r="G94" s="116"/>
      <c r="H94" s="72"/>
      <c r="I94" s="116"/>
      <c r="J94" s="71"/>
      <c r="K94" s="71"/>
      <c r="L94" s="71"/>
      <c r="M94" s="71"/>
      <c r="N94" s="71"/>
      <c r="O94" s="71"/>
      <c r="P94" s="32"/>
    </row>
    <row r="95" spans="1:16" ht="14.25" x14ac:dyDescent="0.2">
      <c r="A95" s="74"/>
      <c r="B95" s="117" t="s">
        <v>381</v>
      </c>
      <c r="C95" s="74"/>
      <c r="D95" s="74"/>
      <c r="E95" s="74"/>
      <c r="F95" s="32"/>
      <c r="G95" s="116"/>
      <c r="H95" s="72"/>
      <c r="I95" s="116"/>
      <c r="J95" s="71"/>
      <c r="K95" s="71"/>
      <c r="L95" s="71"/>
      <c r="M95" s="71"/>
      <c r="N95" s="71"/>
      <c r="O95" s="71"/>
      <c r="P95" s="32"/>
    </row>
    <row r="96" spans="1:16" ht="12" customHeight="1" x14ac:dyDescent="0.2">
      <c r="A96" s="74"/>
      <c r="B96" s="70" t="s">
        <v>291</v>
      </c>
      <c r="C96" s="70"/>
      <c r="D96" s="71"/>
      <c r="E96" s="74"/>
      <c r="F96" s="32"/>
      <c r="G96" s="116"/>
      <c r="H96" s="72"/>
      <c r="I96" s="116"/>
      <c r="J96" s="71"/>
      <c r="K96" s="71"/>
      <c r="L96" s="71"/>
      <c r="M96" s="71"/>
      <c r="N96" s="71"/>
      <c r="O96" s="71"/>
      <c r="P96" s="32"/>
    </row>
    <row r="97" spans="1:16" ht="12" customHeight="1" x14ac:dyDescent="0.2">
      <c r="A97" s="74"/>
      <c r="B97" s="70" t="s">
        <v>76</v>
      </c>
      <c r="C97" s="70"/>
      <c r="D97" s="71"/>
      <c r="E97" s="74"/>
      <c r="F97" s="32"/>
      <c r="G97" s="116">
        <v>93.043999999999997</v>
      </c>
      <c r="H97" s="116"/>
      <c r="I97" s="116" t="s">
        <v>18</v>
      </c>
      <c r="J97" s="71"/>
      <c r="K97" s="119">
        <v>373800</v>
      </c>
      <c r="L97" s="147"/>
      <c r="M97" s="119">
        <f>+K97*0.0584</f>
        <v>21829.920000000002</v>
      </c>
      <c r="N97" s="71"/>
      <c r="O97" s="119">
        <f>+K97+M97</f>
        <v>395629.92</v>
      </c>
      <c r="P97" s="32"/>
    </row>
    <row r="98" spans="1:16" ht="12" customHeight="1" x14ac:dyDescent="0.2">
      <c r="A98" s="74"/>
      <c r="B98" s="70" t="s">
        <v>292</v>
      </c>
      <c r="C98" s="70"/>
      <c r="D98" s="71"/>
      <c r="E98" s="74"/>
      <c r="F98" s="32"/>
      <c r="G98" s="148"/>
      <c r="H98" s="149"/>
      <c r="I98" s="148"/>
      <c r="J98" s="32"/>
      <c r="K98" s="150"/>
      <c r="L98" s="32"/>
      <c r="M98" s="32"/>
      <c r="N98" s="32"/>
      <c r="O98" s="32" t="s">
        <v>3</v>
      </c>
      <c r="P98" s="32"/>
    </row>
    <row r="99" spans="1:16" ht="12" customHeight="1" x14ac:dyDescent="0.2">
      <c r="A99" s="74"/>
      <c r="B99" s="70" t="s">
        <v>77</v>
      </c>
      <c r="C99" s="70"/>
      <c r="D99" s="71"/>
      <c r="E99" s="74"/>
      <c r="F99" s="32"/>
      <c r="G99" s="116">
        <v>93.045000000000002</v>
      </c>
      <c r="H99" s="116"/>
      <c r="I99" s="116" t="s">
        <v>18</v>
      </c>
      <c r="J99" s="71"/>
      <c r="K99" s="120">
        <v>559386</v>
      </c>
      <c r="L99" s="151"/>
      <c r="M99" s="119">
        <f>+K99*0.0584</f>
        <v>32668.142400000001</v>
      </c>
      <c r="N99" s="151"/>
      <c r="O99" s="119">
        <f>+K99+M99</f>
        <v>592054.14240000001</v>
      </c>
      <c r="P99" s="32"/>
    </row>
    <row r="100" spans="1:16" ht="12" customHeight="1" x14ac:dyDescent="0.2">
      <c r="A100" s="74"/>
      <c r="B100" s="70" t="s">
        <v>152</v>
      </c>
      <c r="C100" s="70"/>
      <c r="D100" s="71"/>
      <c r="E100" s="74"/>
      <c r="F100" s="32"/>
      <c r="G100" s="116">
        <v>93.052999999999997</v>
      </c>
      <c r="H100" s="116"/>
      <c r="I100" s="116" t="s">
        <v>18</v>
      </c>
      <c r="J100" s="71"/>
      <c r="K100" s="120">
        <v>112292</v>
      </c>
      <c r="L100" s="151"/>
      <c r="M100" s="120">
        <v>0</v>
      </c>
      <c r="N100" s="151"/>
      <c r="O100" s="119">
        <f>+K100+M100</f>
        <v>112292</v>
      </c>
      <c r="P100" s="32"/>
    </row>
    <row r="101" spans="1:16" ht="16.5" customHeight="1" x14ac:dyDescent="0.2">
      <c r="A101" s="74"/>
      <c r="B101" s="70"/>
      <c r="C101" s="70" t="s">
        <v>382</v>
      </c>
      <c r="D101" s="70"/>
      <c r="E101" s="74"/>
      <c r="F101" s="32"/>
      <c r="G101" s="71"/>
      <c r="H101" s="116"/>
      <c r="I101" s="116"/>
      <c r="J101" s="71"/>
      <c r="K101" s="152">
        <f>SUM(K97:K100)</f>
        <v>1045478</v>
      </c>
      <c r="L101" s="73"/>
      <c r="M101" s="152">
        <f>SUM(M97:M100)</f>
        <v>54498.062400000003</v>
      </c>
      <c r="N101" s="73"/>
      <c r="O101" s="152">
        <f>SUM(O97:O100)</f>
        <v>1099976.0623999999</v>
      </c>
      <c r="P101" s="32"/>
    </row>
    <row r="102" spans="1:16" ht="6" customHeight="1" x14ac:dyDescent="0.2">
      <c r="A102" s="74"/>
      <c r="B102" s="74"/>
      <c r="C102" s="70"/>
      <c r="D102" s="70"/>
      <c r="E102" s="70"/>
      <c r="F102" s="74"/>
      <c r="G102" s="71"/>
      <c r="H102" s="116"/>
      <c r="I102" s="116"/>
      <c r="J102" s="71"/>
      <c r="K102" s="151"/>
      <c r="L102" s="73"/>
      <c r="M102" s="151"/>
      <c r="N102" s="73"/>
      <c r="O102" s="151"/>
      <c r="P102" s="32"/>
    </row>
    <row r="103" spans="1:16" ht="12" customHeight="1" x14ac:dyDescent="0.2">
      <c r="A103" s="74"/>
      <c r="B103" s="74" t="s">
        <v>125</v>
      </c>
      <c r="C103" s="74"/>
      <c r="D103" s="74"/>
      <c r="E103" s="70"/>
      <c r="F103" s="71"/>
      <c r="G103" s="116"/>
      <c r="H103" s="118"/>
      <c r="I103" s="116"/>
      <c r="J103" s="71"/>
      <c r="K103" s="73"/>
      <c r="L103" s="73"/>
      <c r="M103" s="73"/>
      <c r="N103" s="73"/>
      <c r="O103" s="73"/>
      <c r="P103" s="32"/>
    </row>
    <row r="104" spans="1:16" ht="15.75" customHeight="1" x14ac:dyDescent="0.2">
      <c r="A104" s="74"/>
      <c r="B104" s="74"/>
      <c r="C104" s="70" t="s">
        <v>394</v>
      </c>
      <c r="D104" s="70"/>
      <c r="E104" s="71"/>
      <c r="F104" s="74"/>
      <c r="G104" s="116">
        <v>93.558000000000007</v>
      </c>
      <c r="H104" s="118"/>
      <c r="I104" s="116" t="s">
        <v>18</v>
      </c>
      <c r="J104" s="71"/>
      <c r="K104" s="73">
        <v>378297</v>
      </c>
      <c r="L104" s="73"/>
      <c r="M104" s="153">
        <v>194880</v>
      </c>
      <c r="N104" s="73"/>
      <c r="O104" s="153">
        <v>0</v>
      </c>
      <c r="P104" s="32"/>
    </row>
    <row r="105" spans="1:16" ht="12" customHeight="1" x14ac:dyDescent="0.2">
      <c r="A105" s="74"/>
      <c r="B105" s="74" t="s">
        <v>66</v>
      </c>
      <c r="C105" s="70"/>
      <c r="D105" s="70"/>
      <c r="E105" s="71"/>
      <c r="F105" s="74"/>
      <c r="G105" s="116"/>
      <c r="H105" s="118"/>
      <c r="I105" s="116"/>
      <c r="J105" s="71"/>
      <c r="K105" s="73"/>
      <c r="L105" s="73"/>
      <c r="M105" s="153"/>
      <c r="N105" s="73"/>
      <c r="O105" s="153"/>
      <c r="P105" s="32"/>
    </row>
    <row r="106" spans="1:16" ht="12" customHeight="1" x14ac:dyDescent="0.2">
      <c r="A106" s="74"/>
      <c r="B106" s="74"/>
      <c r="C106" s="70" t="s">
        <v>271</v>
      </c>
      <c r="D106" s="70"/>
      <c r="E106" s="71"/>
      <c r="F106" s="74"/>
      <c r="G106" s="116">
        <v>93.558000000000007</v>
      </c>
      <c r="H106" s="118"/>
      <c r="I106" s="116" t="s">
        <v>18</v>
      </c>
      <c r="J106" s="71"/>
      <c r="K106" s="73">
        <v>99954</v>
      </c>
      <c r="L106" s="73"/>
      <c r="M106" s="153">
        <v>0</v>
      </c>
      <c r="N106" s="73"/>
      <c r="O106" s="153">
        <v>0</v>
      </c>
      <c r="P106" s="32"/>
    </row>
    <row r="107" spans="1:16" ht="27" customHeight="1" x14ac:dyDescent="0.2">
      <c r="A107" s="74"/>
      <c r="B107" s="74"/>
      <c r="C107" s="367"/>
      <c r="D107" s="454" t="s">
        <v>437</v>
      </c>
      <c r="E107" s="481"/>
      <c r="F107" s="481"/>
      <c r="G107" s="116"/>
      <c r="H107" s="118"/>
      <c r="I107" s="116"/>
      <c r="J107" s="71"/>
      <c r="K107" s="152">
        <f>+K104+K106</f>
        <v>478251</v>
      </c>
      <c r="L107" s="73"/>
      <c r="M107" s="152">
        <f>+M104+M106</f>
        <v>194880</v>
      </c>
      <c r="N107" s="73"/>
      <c r="O107" s="154">
        <v>0</v>
      </c>
      <c r="P107" s="32"/>
    </row>
    <row r="108" spans="1:16" ht="6" customHeight="1" x14ac:dyDescent="0.2">
      <c r="A108" s="74"/>
      <c r="B108" s="74"/>
      <c r="C108" s="367"/>
      <c r="D108" s="74"/>
      <c r="E108" s="71"/>
      <c r="F108" s="74"/>
      <c r="G108" s="116"/>
      <c r="H108" s="118"/>
      <c r="I108" s="116"/>
      <c r="J108" s="71"/>
      <c r="K108" s="151"/>
      <c r="L108" s="73"/>
      <c r="M108" s="151"/>
      <c r="N108" s="73"/>
      <c r="O108" s="151"/>
      <c r="P108" s="32"/>
    </row>
    <row r="109" spans="1:16" ht="14.25" x14ac:dyDescent="0.2">
      <c r="A109" s="155"/>
      <c r="B109" s="155"/>
      <c r="C109" s="156" t="s">
        <v>463</v>
      </c>
      <c r="D109" s="157"/>
      <c r="E109" s="158"/>
      <c r="F109" s="157"/>
      <c r="G109" s="159"/>
      <c r="H109" s="160"/>
      <c r="I109" s="159"/>
      <c r="J109" s="161"/>
      <c r="K109" s="162"/>
      <c r="L109" s="163"/>
      <c r="M109" s="162"/>
      <c r="N109" s="163"/>
      <c r="O109" s="162"/>
      <c r="P109" s="164"/>
    </row>
    <row r="110" spans="1:16" ht="14.25" x14ac:dyDescent="0.2">
      <c r="A110" s="155"/>
      <c r="B110" s="155"/>
      <c r="C110" s="165" t="s">
        <v>438</v>
      </c>
      <c r="D110" s="155"/>
      <c r="E110" s="161"/>
      <c r="F110" s="155"/>
      <c r="G110" s="159">
        <v>93.658000000000001</v>
      </c>
      <c r="H110" s="160"/>
      <c r="I110" s="159" t="s">
        <v>18</v>
      </c>
      <c r="J110" s="161"/>
      <c r="K110" s="163">
        <v>605426.07999999996</v>
      </c>
      <c r="L110" s="163"/>
      <c r="M110" s="166">
        <v>219433.49</v>
      </c>
      <c r="N110" s="163"/>
      <c r="O110" s="166">
        <v>0</v>
      </c>
      <c r="P110" s="164"/>
    </row>
    <row r="111" spans="1:16" ht="27" customHeight="1" x14ac:dyDescent="0.2">
      <c r="A111" s="155"/>
      <c r="B111" s="155"/>
      <c r="C111" s="502" t="s">
        <v>439</v>
      </c>
      <c r="D111" s="455"/>
      <c r="E111" s="455"/>
      <c r="F111" s="455"/>
      <c r="G111" s="159">
        <v>93.658000000000001</v>
      </c>
      <c r="H111" s="160"/>
      <c r="I111" s="159" t="s">
        <v>18</v>
      </c>
      <c r="J111" s="161"/>
      <c r="K111" s="163">
        <v>20420</v>
      </c>
      <c r="L111" s="163"/>
      <c r="M111" s="166">
        <v>0</v>
      </c>
      <c r="N111" s="163"/>
      <c r="O111" s="166">
        <v>0</v>
      </c>
      <c r="P111" s="164"/>
    </row>
    <row r="112" spans="1:16" ht="14.25" x14ac:dyDescent="0.2">
      <c r="A112" s="155"/>
      <c r="B112" s="155"/>
      <c r="C112" s="165" t="s">
        <v>440</v>
      </c>
      <c r="D112" s="155"/>
      <c r="E112" s="161"/>
      <c r="F112" s="155"/>
      <c r="G112" s="159">
        <v>93.659000000000006</v>
      </c>
      <c r="H112" s="160"/>
      <c r="I112" s="159" t="s">
        <v>18</v>
      </c>
      <c r="J112" s="161"/>
      <c r="K112" s="163">
        <f>25250.98+2469.94</f>
        <v>27720.92</v>
      </c>
      <c r="L112" s="163"/>
      <c r="M112" s="166">
        <v>0</v>
      </c>
      <c r="N112" s="163"/>
      <c r="O112" s="166">
        <v>0</v>
      </c>
      <c r="P112" s="164"/>
    </row>
    <row r="113" spans="1:202" ht="14.25" x14ac:dyDescent="0.2">
      <c r="A113" s="155"/>
      <c r="B113" s="155"/>
      <c r="C113" s="165"/>
      <c r="D113" s="155" t="s">
        <v>441</v>
      </c>
      <c r="E113" s="161"/>
      <c r="F113" s="155"/>
      <c r="G113" s="159"/>
      <c r="H113" s="160"/>
      <c r="I113" s="159"/>
      <c r="J113" s="161"/>
      <c r="K113" s="167">
        <f>SUM(K110:K112)</f>
        <v>653567</v>
      </c>
      <c r="L113" s="163"/>
      <c r="M113" s="167">
        <f>SUM(M110:M112)</f>
        <v>219433.49</v>
      </c>
      <c r="N113" s="163"/>
      <c r="O113" s="168">
        <f>SUM(O110:O112)</f>
        <v>0</v>
      </c>
      <c r="P113" s="164"/>
      <c r="GT113" s="19" t="s">
        <v>3</v>
      </c>
    </row>
    <row r="114" spans="1:202" ht="6" customHeight="1" x14ac:dyDescent="0.2">
      <c r="A114" s="74"/>
      <c r="B114" s="74"/>
      <c r="C114" s="367"/>
      <c r="D114" s="367"/>
      <c r="E114" s="71"/>
      <c r="F114" s="74"/>
      <c r="G114" s="116"/>
      <c r="H114" s="118"/>
      <c r="I114" s="116"/>
      <c r="J114" s="71"/>
      <c r="K114" s="73"/>
      <c r="L114" s="73"/>
      <c r="M114" s="153"/>
      <c r="N114" s="73"/>
      <c r="O114" s="153"/>
      <c r="P114" s="32"/>
    </row>
    <row r="115" spans="1:202" ht="12" customHeight="1" x14ac:dyDescent="0.2">
      <c r="A115" s="74"/>
      <c r="B115" s="74"/>
      <c r="C115" s="32" t="s">
        <v>193</v>
      </c>
      <c r="D115" s="32"/>
      <c r="E115" s="32"/>
      <c r="F115" s="74"/>
      <c r="G115" s="148">
        <v>93.563000000000002</v>
      </c>
      <c r="H115" s="148"/>
      <c r="I115" s="148" t="s">
        <v>18</v>
      </c>
      <c r="J115" s="32"/>
      <c r="K115" s="153">
        <v>1021947</v>
      </c>
      <c r="L115" s="153"/>
      <c r="M115" s="153">
        <v>0</v>
      </c>
      <c r="N115" s="153"/>
      <c r="O115" s="153">
        <v>0</v>
      </c>
      <c r="P115" s="32"/>
    </row>
    <row r="116" spans="1:202" ht="6" customHeight="1" x14ac:dyDescent="0.2">
      <c r="A116" s="74"/>
      <c r="B116" s="74"/>
      <c r="C116" s="32"/>
      <c r="D116" s="32"/>
      <c r="E116" s="32"/>
      <c r="F116" s="74"/>
      <c r="G116" s="148"/>
      <c r="H116" s="148"/>
      <c r="I116" s="148"/>
      <c r="J116" s="32"/>
      <c r="K116" s="153"/>
      <c r="L116" s="153"/>
      <c r="M116" s="153"/>
      <c r="N116" s="153"/>
      <c r="O116" s="153"/>
      <c r="P116" s="32"/>
    </row>
    <row r="117" spans="1:202" ht="12" customHeight="1" x14ac:dyDescent="0.2">
      <c r="A117" s="74"/>
      <c r="B117" s="169"/>
      <c r="C117" s="32" t="s">
        <v>287</v>
      </c>
      <c r="D117" s="32"/>
      <c r="E117" s="32"/>
      <c r="F117" s="74"/>
      <c r="G117" s="123"/>
      <c r="H117" s="74"/>
      <c r="I117" s="74"/>
      <c r="J117" s="74"/>
      <c r="K117" s="74"/>
      <c r="L117" s="74"/>
      <c r="M117" s="74"/>
      <c r="N117" s="74"/>
      <c r="O117" s="74"/>
      <c r="P117" s="32"/>
    </row>
    <row r="118" spans="1:202" ht="12" customHeight="1" x14ac:dyDescent="0.2">
      <c r="A118" s="74"/>
      <c r="B118" s="169"/>
      <c r="C118" s="32" t="s">
        <v>286</v>
      </c>
      <c r="D118" s="32"/>
      <c r="E118" s="32"/>
      <c r="F118" s="74"/>
      <c r="G118" s="148">
        <v>93.566000000000003</v>
      </c>
      <c r="H118" s="148"/>
      <c r="I118" s="148" t="s">
        <v>18</v>
      </c>
      <c r="J118" s="32"/>
      <c r="K118" s="153">
        <v>318</v>
      </c>
      <c r="L118" s="153"/>
      <c r="M118" s="153">
        <v>0</v>
      </c>
      <c r="N118" s="153"/>
      <c r="O118" s="153">
        <v>0</v>
      </c>
      <c r="P118" s="32"/>
    </row>
    <row r="119" spans="1:202" ht="12" customHeight="1" x14ac:dyDescent="0.2">
      <c r="A119" s="74"/>
      <c r="B119" s="169"/>
      <c r="C119" s="32" t="s">
        <v>75</v>
      </c>
      <c r="D119" s="32"/>
      <c r="E119" s="32"/>
      <c r="F119" s="74"/>
      <c r="G119" s="123"/>
      <c r="H119" s="74"/>
      <c r="I119" s="74"/>
      <c r="J119" s="74"/>
      <c r="K119" s="74"/>
      <c r="L119" s="74"/>
      <c r="M119" s="74"/>
      <c r="N119" s="74"/>
      <c r="O119" s="74"/>
      <c r="P119" s="32"/>
    </row>
    <row r="120" spans="1:202" ht="12" customHeight="1" x14ac:dyDescent="0.2">
      <c r="A120" s="74"/>
      <c r="B120" s="169"/>
      <c r="C120" s="32" t="s">
        <v>78</v>
      </c>
      <c r="D120" s="32"/>
      <c r="E120" s="32"/>
      <c r="F120" s="74"/>
      <c r="G120" s="148">
        <v>93.566000000000003</v>
      </c>
      <c r="H120" s="148"/>
      <c r="I120" s="148" t="s">
        <v>18</v>
      </c>
      <c r="J120" s="32"/>
      <c r="K120" s="170">
        <v>2909</v>
      </c>
      <c r="L120" s="153"/>
      <c r="M120" s="170">
        <v>0</v>
      </c>
      <c r="N120" s="153"/>
      <c r="O120" s="170">
        <v>0</v>
      </c>
      <c r="P120" s="32"/>
    </row>
    <row r="121" spans="1:202" ht="14.25" x14ac:dyDescent="0.2">
      <c r="A121" s="74"/>
      <c r="B121" s="169"/>
      <c r="C121" s="32"/>
      <c r="D121" s="32" t="s">
        <v>442</v>
      </c>
      <c r="E121" s="32"/>
      <c r="F121" s="74"/>
      <c r="G121" s="148"/>
      <c r="H121" s="148"/>
      <c r="I121" s="148"/>
      <c r="J121" s="32"/>
      <c r="K121" s="153">
        <f>+K118+K120</f>
        <v>3227</v>
      </c>
      <c r="L121" s="153"/>
      <c r="M121" s="153">
        <f>+M118+M120</f>
        <v>0</v>
      </c>
      <c r="N121" s="153"/>
      <c r="O121" s="153">
        <f>+O118+O120</f>
        <v>0</v>
      </c>
      <c r="P121" s="32"/>
    </row>
    <row r="122" spans="1:202" ht="6" customHeight="1" x14ac:dyDescent="0.2">
      <c r="A122" s="74"/>
      <c r="B122" s="74"/>
      <c r="C122" s="32"/>
      <c r="D122" s="32"/>
      <c r="E122" s="32"/>
      <c r="F122" s="74"/>
      <c r="G122" s="148"/>
      <c r="H122" s="148"/>
      <c r="I122" s="148"/>
      <c r="J122" s="32"/>
      <c r="K122" s="153"/>
      <c r="L122" s="153"/>
      <c r="M122" s="153"/>
      <c r="N122" s="153"/>
      <c r="O122" s="153"/>
      <c r="P122" s="32"/>
    </row>
    <row r="123" spans="1:202" ht="12" customHeight="1" x14ac:dyDescent="0.2">
      <c r="A123" s="74"/>
      <c r="B123" s="74"/>
      <c r="C123" s="32" t="s">
        <v>194</v>
      </c>
      <c r="D123" s="32"/>
      <c r="E123" s="32"/>
      <c r="F123" s="74"/>
      <c r="G123" s="123"/>
      <c r="H123" s="74"/>
      <c r="I123" s="74"/>
      <c r="J123" s="74"/>
      <c r="K123" s="74"/>
      <c r="L123" s="74"/>
      <c r="M123" s="74"/>
      <c r="N123" s="74"/>
      <c r="O123" s="74"/>
      <c r="P123" s="32"/>
    </row>
    <row r="124" spans="1:202" ht="12" customHeight="1" x14ac:dyDescent="0.2">
      <c r="A124" s="74"/>
      <c r="B124" s="74"/>
      <c r="C124" s="367" t="s">
        <v>163</v>
      </c>
      <c r="D124" s="367"/>
      <c r="E124" s="71"/>
      <c r="F124" s="74"/>
      <c r="G124" s="148">
        <v>93.567999999999998</v>
      </c>
      <c r="H124" s="148"/>
      <c r="I124" s="148" t="s">
        <v>18</v>
      </c>
      <c r="J124" s="32"/>
      <c r="K124" s="153">
        <v>53945</v>
      </c>
      <c r="L124" s="153"/>
      <c r="M124" s="153">
        <v>0</v>
      </c>
      <c r="N124" s="153"/>
      <c r="O124" s="153">
        <v>0</v>
      </c>
      <c r="P124" s="32"/>
    </row>
    <row r="125" spans="1:202" ht="12" customHeight="1" x14ac:dyDescent="0.2">
      <c r="A125" s="74"/>
      <c r="B125" s="74"/>
      <c r="C125" s="70" t="s">
        <v>288</v>
      </c>
      <c r="D125" s="70"/>
      <c r="E125" s="71"/>
      <c r="F125" s="74"/>
      <c r="G125" s="116">
        <v>93.567999999999998</v>
      </c>
      <c r="H125" s="116"/>
      <c r="I125" s="148" t="s">
        <v>18</v>
      </c>
      <c r="J125" s="71"/>
      <c r="K125" s="73">
        <v>14688</v>
      </c>
      <c r="L125" s="73"/>
      <c r="M125" s="153">
        <v>0</v>
      </c>
      <c r="N125" s="73"/>
      <c r="O125" s="153">
        <v>0</v>
      </c>
      <c r="P125" s="32"/>
    </row>
    <row r="126" spans="1:202" ht="12" customHeight="1" x14ac:dyDescent="0.2">
      <c r="A126" s="32"/>
      <c r="B126" s="32"/>
      <c r="C126" s="70" t="s">
        <v>164</v>
      </c>
      <c r="D126" s="70"/>
      <c r="E126" s="71"/>
      <c r="F126" s="74"/>
      <c r="G126" s="116">
        <v>93.567999999999998</v>
      </c>
      <c r="H126" s="116"/>
      <c r="I126" s="148" t="s">
        <v>18</v>
      </c>
      <c r="J126" s="71"/>
      <c r="K126" s="92">
        <v>112376</v>
      </c>
      <c r="L126" s="73"/>
      <c r="M126" s="170">
        <v>0</v>
      </c>
      <c r="N126" s="73"/>
      <c r="O126" s="170">
        <v>0</v>
      </c>
      <c r="P126" s="32"/>
    </row>
    <row r="127" spans="1:202" ht="15.75" customHeight="1" x14ac:dyDescent="0.2">
      <c r="A127" s="32"/>
      <c r="B127" s="32"/>
      <c r="C127" s="70"/>
      <c r="D127" s="70" t="s">
        <v>396</v>
      </c>
      <c r="E127" s="71"/>
      <c r="F127" s="74"/>
      <c r="G127" s="116"/>
      <c r="H127" s="116"/>
      <c r="I127" s="148"/>
      <c r="J127" s="71"/>
      <c r="K127" s="73">
        <f>SUM(K124:K126)</f>
        <v>181009</v>
      </c>
      <c r="L127" s="73"/>
      <c r="M127" s="171">
        <f>SUM(M124:M126)</f>
        <v>0</v>
      </c>
      <c r="N127" s="73"/>
      <c r="O127" s="171">
        <f>SUM(O124:O126)</f>
        <v>0</v>
      </c>
      <c r="P127" s="32"/>
    </row>
    <row r="128" spans="1:202" ht="6" customHeight="1" x14ac:dyDescent="0.2">
      <c r="A128" s="32"/>
      <c r="B128" s="32"/>
      <c r="C128" s="349"/>
      <c r="D128" s="349"/>
      <c r="E128" s="71"/>
      <c r="F128" s="74"/>
      <c r="G128" s="116"/>
      <c r="H128" s="116"/>
      <c r="I128" s="148"/>
      <c r="J128" s="71"/>
      <c r="K128" s="73"/>
      <c r="L128" s="73"/>
      <c r="M128" s="171"/>
      <c r="N128" s="73"/>
      <c r="O128" s="171"/>
      <c r="P128" s="32"/>
    </row>
    <row r="129" spans="1:16" ht="12.75" x14ac:dyDescent="0.2">
      <c r="A129" s="74"/>
      <c r="B129" s="177" t="s">
        <v>224</v>
      </c>
      <c r="C129" s="178"/>
      <c r="D129" s="177"/>
      <c r="E129" s="179"/>
      <c r="F129" s="179"/>
      <c r="G129" s="180"/>
      <c r="H129" s="180"/>
      <c r="I129" s="180"/>
      <c r="J129" s="177"/>
      <c r="K129" s="181"/>
      <c r="L129" s="181"/>
      <c r="M129" s="181"/>
      <c r="N129" s="182"/>
      <c r="O129" s="181"/>
      <c r="P129" s="164"/>
    </row>
    <row r="130" spans="1:16" ht="12.75" x14ac:dyDescent="0.2">
      <c r="A130" s="74"/>
      <c r="B130" s="178"/>
      <c r="C130" s="178" t="s">
        <v>383</v>
      </c>
      <c r="D130" s="177"/>
      <c r="E130" s="179"/>
      <c r="F130" s="179"/>
      <c r="G130" s="180"/>
      <c r="H130" s="180"/>
      <c r="I130" s="159"/>
      <c r="J130" s="177"/>
      <c r="K130" s="181"/>
      <c r="L130" s="181"/>
      <c r="M130" s="181"/>
      <c r="N130" s="182"/>
      <c r="O130" s="181"/>
      <c r="P130" s="164"/>
    </row>
    <row r="131" spans="1:16" ht="14.25" x14ac:dyDescent="0.2">
      <c r="A131" s="74"/>
      <c r="B131" s="179"/>
      <c r="C131" s="183" t="s">
        <v>384</v>
      </c>
      <c r="D131" s="178"/>
      <c r="E131" s="177"/>
      <c r="F131" s="179"/>
      <c r="G131" s="180"/>
      <c r="H131" s="184"/>
      <c r="I131" s="180"/>
      <c r="J131" s="177"/>
      <c r="K131" s="182"/>
      <c r="L131" s="182"/>
      <c r="M131" s="185"/>
      <c r="N131" s="182"/>
      <c r="O131" s="185"/>
      <c r="P131" s="164"/>
    </row>
    <row r="132" spans="1:16" ht="12.75" x14ac:dyDescent="0.2">
      <c r="A132" s="74"/>
      <c r="B132" s="177" t="s">
        <v>84</v>
      </c>
      <c r="C132" s="183"/>
      <c r="D132" s="178"/>
      <c r="E132" s="177"/>
      <c r="F132" s="179"/>
      <c r="G132" s="180"/>
      <c r="H132" s="184"/>
      <c r="I132" s="180"/>
      <c r="J132" s="177"/>
      <c r="K132" s="182"/>
      <c r="L132" s="182"/>
      <c r="M132" s="185"/>
      <c r="N132" s="182"/>
      <c r="O132" s="185"/>
      <c r="P132" s="164"/>
    </row>
    <row r="133" spans="1:16" ht="12.75" x14ac:dyDescent="0.2">
      <c r="A133" s="74"/>
      <c r="B133" s="179"/>
      <c r="C133" s="503" t="s">
        <v>397</v>
      </c>
      <c r="D133" s="458"/>
      <c r="E133" s="458"/>
      <c r="F133" s="458"/>
      <c r="G133" s="186">
        <v>93.596000000000004</v>
      </c>
      <c r="H133" s="186"/>
      <c r="I133" s="180" t="s">
        <v>18</v>
      </c>
      <c r="J133" s="164"/>
      <c r="K133" s="187">
        <v>203500</v>
      </c>
      <c r="L133" s="188"/>
      <c r="M133" s="181">
        <v>0</v>
      </c>
      <c r="N133" s="164"/>
      <c r="O133" s="188">
        <v>0</v>
      </c>
      <c r="P133" s="164"/>
    </row>
    <row r="134" spans="1:16" ht="12.75" x14ac:dyDescent="0.2">
      <c r="A134" s="74"/>
      <c r="B134" s="139"/>
      <c r="C134" s="432"/>
      <c r="D134" s="311"/>
      <c r="E134" s="311"/>
      <c r="F134" s="311"/>
      <c r="G134" s="433"/>
      <c r="H134" s="433"/>
      <c r="I134" s="142"/>
      <c r="J134" s="83"/>
      <c r="K134" s="434"/>
      <c r="L134" s="435"/>
      <c r="M134" s="144"/>
      <c r="N134" s="83"/>
      <c r="O134" s="435"/>
      <c r="P134" s="83"/>
    </row>
    <row r="135" spans="1:16" ht="12.75" x14ac:dyDescent="0.2">
      <c r="A135" s="74"/>
      <c r="B135" s="139"/>
      <c r="C135" s="432"/>
      <c r="D135" s="311"/>
      <c r="E135" s="311"/>
      <c r="F135" s="311"/>
      <c r="G135" s="433"/>
      <c r="H135" s="433"/>
      <c r="I135" s="142"/>
      <c r="J135" s="83"/>
      <c r="K135" s="434"/>
      <c r="L135" s="435"/>
      <c r="M135" s="144"/>
      <c r="N135" s="83"/>
      <c r="O135" s="435"/>
      <c r="P135" s="83"/>
    </row>
    <row r="136" spans="1:16" ht="12.75" x14ac:dyDescent="0.2">
      <c r="A136" s="74"/>
      <c r="B136" s="139"/>
      <c r="C136" s="432"/>
      <c r="D136" s="311"/>
      <c r="E136" s="311"/>
      <c r="F136" s="311"/>
      <c r="G136" s="433"/>
      <c r="H136" s="433"/>
      <c r="I136" s="142"/>
      <c r="J136" s="83"/>
      <c r="K136" s="434"/>
      <c r="L136" s="435"/>
      <c r="M136" s="144"/>
      <c r="N136" s="83"/>
      <c r="O136" s="435"/>
      <c r="P136" s="83"/>
    </row>
    <row r="137" spans="1:16" ht="12.75" x14ac:dyDescent="0.2">
      <c r="A137" s="112"/>
      <c r="B137" s="112"/>
      <c r="C137" s="112"/>
      <c r="D137" s="112"/>
      <c r="E137" s="112"/>
      <c r="F137" s="112"/>
      <c r="G137" s="111"/>
      <c r="H137" s="111"/>
      <c r="I137" s="110" t="s">
        <v>5</v>
      </c>
      <c r="J137" s="111"/>
      <c r="K137" s="110" t="s">
        <v>6</v>
      </c>
      <c r="L137" s="111"/>
      <c r="M137" s="111"/>
      <c r="N137" s="111"/>
      <c r="O137" s="111"/>
      <c r="P137" s="32"/>
    </row>
    <row r="138" spans="1:16" ht="12.75" x14ac:dyDescent="0.2">
      <c r="A138" s="112"/>
      <c r="B138" s="112"/>
      <c r="C138" s="112"/>
      <c r="D138" s="112"/>
      <c r="E138" s="111"/>
      <c r="F138" s="111"/>
      <c r="G138" s="226" t="s">
        <v>6</v>
      </c>
      <c r="H138" s="110"/>
      <c r="I138" s="110" t="s">
        <v>7</v>
      </c>
      <c r="J138" s="111"/>
      <c r="K138" s="110" t="s">
        <v>178</v>
      </c>
      <c r="L138" s="110"/>
      <c r="M138" s="111"/>
      <c r="N138" s="111"/>
      <c r="O138" s="338" t="s">
        <v>345</v>
      </c>
      <c r="P138" s="32"/>
    </row>
    <row r="139" spans="1:16" ht="12.75" x14ac:dyDescent="0.2">
      <c r="A139" s="113" t="s">
        <v>9</v>
      </c>
      <c r="B139" s="113"/>
      <c r="C139" s="112"/>
      <c r="D139" s="112"/>
      <c r="E139" s="112"/>
      <c r="F139" s="111"/>
      <c r="G139" s="32" t="s">
        <v>427</v>
      </c>
      <c r="H139" s="110"/>
      <c r="I139" s="110" t="s">
        <v>10</v>
      </c>
      <c r="J139" s="111"/>
      <c r="K139" s="110" t="s">
        <v>11</v>
      </c>
      <c r="L139" s="110"/>
      <c r="M139" s="110" t="s">
        <v>12</v>
      </c>
      <c r="N139" s="111"/>
      <c r="O139" s="110" t="s">
        <v>226</v>
      </c>
      <c r="P139" s="32"/>
    </row>
    <row r="140" spans="1:16" ht="12.75" x14ac:dyDescent="0.2">
      <c r="A140" s="114" t="s">
        <v>13</v>
      </c>
      <c r="B140" s="114"/>
      <c r="C140" s="112"/>
      <c r="D140" s="112"/>
      <c r="E140" s="112"/>
      <c r="F140" s="111"/>
      <c r="G140" s="413" t="s">
        <v>428</v>
      </c>
      <c r="H140" s="115"/>
      <c r="I140" s="115" t="s">
        <v>14</v>
      </c>
      <c r="J140" s="111"/>
      <c r="K140" s="115" t="s">
        <v>15</v>
      </c>
      <c r="L140" s="115"/>
      <c r="M140" s="115" t="s">
        <v>15</v>
      </c>
      <c r="N140" s="111"/>
      <c r="O140" s="115" t="s">
        <v>230</v>
      </c>
      <c r="P140" s="32"/>
    </row>
    <row r="141" spans="1:16" ht="12.75" x14ac:dyDescent="0.2">
      <c r="A141" s="269" t="s">
        <v>16</v>
      </c>
      <c r="B141" s="269"/>
      <c r="C141" s="74"/>
      <c r="D141" s="74"/>
      <c r="E141" s="32"/>
      <c r="F141" s="269" t="s">
        <v>3</v>
      </c>
      <c r="G141" s="109" t="s">
        <v>268</v>
      </c>
      <c r="H141" s="109"/>
      <c r="I141" s="116" t="s">
        <v>269</v>
      </c>
      <c r="J141" s="71"/>
      <c r="K141" s="109" t="s">
        <v>270</v>
      </c>
      <c r="L141" s="109"/>
      <c r="M141" s="109" t="s">
        <v>158</v>
      </c>
      <c r="N141" s="71"/>
      <c r="O141" s="109" t="s">
        <v>56</v>
      </c>
      <c r="P141" s="268"/>
    </row>
    <row r="142" spans="1:16" ht="6" customHeight="1" x14ac:dyDescent="0.2">
      <c r="A142" s="32"/>
      <c r="B142" s="32"/>
      <c r="C142" s="269"/>
      <c r="D142" s="269"/>
      <c r="E142" s="71"/>
      <c r="F142" s="74"/>
      <c r="G142" s="116"/>
      <c r="H142" s="116"/>
      <c r="I142" s="148"/>
      <c r="J142" s="71"/>
      <c r="K142" s="73"/>
      <c r="L142" s="73"/>
      <c r="M142" s="153"/>
      <c r="N142" s="73"/>
      <c r="O142" s="153"/>
      <c r="P142" s="32"/>
    </row>
    <row r="143" spans="1:16" ht="12" customHeight="1" x14ac:dyDescent="0.2">
      <c r="A143" s="74"/>
      <c r="B143" s="74"/>
      <c r="C143" s="32" t="s">
        <v>195</v>
      </c>
      <c r="D143" s="32"/>
      <c r="E143" s="32"/>
      <c r="F143" s="74"/>
      <c r="G143" s="74"/>
      <c r="H143" s="74"/>
      <c r="I143" s="74"/>
      <c r="J143" s="74"/>
      <c r="K143" s="74"/>
      <c r="L143" s="74"/>
      <c r="M143" s="74"/>
      <c r="N143" s="74"/>
      <c r="O143" s="74"/>
      <c r="P143" s="32"/>
    </row>
    <row r="144" spans="1:16" ht="12" customHeight="1" x14ac:dyDescent="0.2">
      <c r="A144" s="74"/>
      <c r="B144" s="74"/>
      <c r="C144" s="32"/>
      <c r="D144" s="172" t="s">
        <v>196</v>
      </c>
      <c r="E144" s="32"/>
      <c r="F144" s="74"/>
      <c r="G144" s="148">
        <v>93.644999999999996</v>
      </c>
      <c r="H144" s="148"/>
      <c r="I144" s="148" t="s">
        <v>18</v>
      </c>
      <c r="J144" s="32"/>
      <c r="K144" s="153">
        <v>31364</v>
      </c>
      <c r="L144" s="153"/>
      <c r="M144" s="153">
        <v>50805</v>
      </c>
      <c r="N144" s="32"/>
      <c r="O144" s="153">
        <v>0</v>
      </c>
      <c r="P144" s="32"/>
    </row>
    <row r="145" spans="1:16" ht="12" customHeight="1" x14ac:dyDescent="0.2">
      <c r="A145" s="74"/>
      <c r="B145" s="74"/>
      <c r="C145" s="32"/>
      <c r="D145" s="173" t="s">
        <v>156</v>
      </c>
      <c r="E145" s="71"/>
      <c r="F145" s="74"/>
      <c r="G145" s="116">
        <v>93.644999999999996</v>
      </c>
      <c r="H145" s="116"/>
      <c r="I145" s="116" t="s">
        <v>18</v>
      </c>
      <c r="J145" s="71"/>
      <c r="K145" s="92">
        <v>53400</v>
      </c>
      <c r="L145" s="151"/>
      <c r="M145" s="174">
        <v>13350</v>
      </c>
      <c r="N145" s="151"/>
      <c r="O145" s="125">
        <v>0</v>
      </c>
      <c r="P145" s="32"/>
    </row>
    <row r="146" spans="1:16" ht="27.75" customHeight="1" x14ac:dyDescent="0.2">
      <c r="A146" s="74"/>
      <c r="B146" s="74"/>
      <c r="C146" s="32"/>
      <c r="D146" s="500" t="s">
        <v>398</v>
      </c>
      <c r="E146" s="475"/>
      <c r="F146" s="475"/>
      <c r="G146" s="116"/>
      <c r="H146" s="116"/>
      <c r="I146" s="116"/>
      <c r="J146" s="71"/>
      <c r="K146" s="151">
        <f>SUM(K144:K145)</f>
        <v>84764</v>
      </c>
      <c r="L146" s="151"/>
      <c r="M146" s="151">
        <f>SUM(M144:M145)</f>
        <v>64155</v>
      </c>
      <c r="N146" s="151"/>
      <c r="O146" s="175">
        <f>SUM(O144:O145)</f>
        <v>0</v>
      </c>
      <c r="P146" s="32"/>
    </row>
    <row r="147" spans="1:16" ht="6" customHeight="1" x14ac:dyDescent="0.2">
      <c r="A147" s="32"/>
      <c r="B147" s="32"/>
      <c r="C147" s="32"/>
      <c r="D147" s="32"/>
      <c r="E147" s="32"/>
      <c r="F147" s="32"/>
      <c r="G147" s="32"/>
      <c r="H147" s="32"/>
      <c r="I147" s="32"/>
      <c r="J147" s="32"/>
      <c r="K147" s="32"/>
      <c r="L147" s="32"/>
      <c r="M147" s="32"/>
      <c r="N147" s="32"/>
      <c r="O147" s="32"/>
      <c r="P147" s="32"/>
    </row>
    <row r="148" spans="1:16" ht="24.75" customHeight="1" x14ac:dyDescent="0.2">
      <c r="A148" s="74"/>
      <c r="B148" s="74"/>
      <c r="C148" s="454" t="s">
        <v>314</v>
      </c>
      <c r="D148" s="458"/>
      <c r="E148" s="458"/>
      <c r="F148" s="458"/>
      <c r="G148" s="116">
        <v>93.674000000000007</v>
      </c>
      <c r="H148" s="116"/>
      <c r="I148" s="116" t="s">
        <v>18</v>
      </c>
      <c r="J148" s="71"/>
      <c r="K148" s="120">
        <v>34710</v>
      </c>
      <c r="L148" s="120"/>
      <c r="M148" s="120">
        <v>0</v>
      </c>
      <c r="N148" s="151"/>
      <c r="O148" s="120">
        <v>0</v>
      </c>
      <c r="P148" s="32"/>
    </row>
    <row r="149" spans="1:16" ht="6" customHeight="1" x14ac:dyDescent="0.2">
      <c r="A149" s="32"/>
      <c r="B149" s="32"/>
      <c r="C149" s="32"/>
      <c r="D149" s="32"/>
      <c r="E149" s="32"/>
      <c r="F149" s="32"/>
      <c r="G149" s="32"/>
      <c r="H149" s="32"/>
      <c r="I149" s="32"/>
      <c r="J149" s="32"/>
      <c r="K149" s="32"/>
      <c r="L149" s="32"/>
      <c r="M149" s="32"/>
      <c r="N149" s="32"/>
      <c r="O149" s="32"/>
      <c r="P149" s="32"/>
    </row>
    <row r="150" spans="1:16" ht="12.75" customHeight="1" x14ac:dyDescent="0.2">
      <c r="A150" s="74"/>
      <c r="B150" s="74"/>
      <c r="C150" s="471" t="s">
        <v>79</v>
      </c>
      <c r="D150" s="475"/>
      <c r="E150" s="475"/>
      <c r="F150" s="475"/>
      <c r="G150" s="116">
        <v>93.667000000000002</v>
      </c>
      <c r="H150" s="116"/>
      <c r="I150" s="116" t="s">
        <v>18</v>
      </c>
      <c r="J150" s="71"/>
      <c r="K150" s="151">
        <v>296525</v>
      </c>
      <c r="L150" s="151"/>
      <c r="M150" s="153">
        <v>31250</v>
      </c>
      <c r="N150" s="73"/>
      <c r="O150" s="153">
        <v>0</v>
      </c>
      <c r="P150" s="32"/>
    </row>
    <row r="151" spans="1:16" ht="6" customHeight="1" x14ac:dyDescent="0.2">
      <c r="A151" s="267"/>
      <c r="B151" s="267"/>
      <c r="C151" s="74"/>
      <c r="D151" s="74"/>
      <c r="E151" s="32"/>
      <c r="F151" s="267"/>
      <c r="G151" s="109"/>
      <c r="H151" s="109"/>
      <c r="I151" s="116"/>
      <c r="J151" s="71"/>
      <c r="K151" s="109"/>
      <c r="L151" s="109"/>
      <c r="M151" s="109"/>
      <c r="N151" s="71"/>
      <c r="O151" s="109"/>
      <c r="P151" s="266"/>
    </row>
    <row r="152" spans="1:16" ht="12" customHeight="1" x14ac:dyDescent="0.2">
      <c r="A152" s="32"/>
      <c r="B152" s="70" t="s">
        <v>157</v>
      </c>
      <c r="C152" s="74"/>
      <c r="D152" s="74"/>
      <c r="E152" s="74"/>
      <c r="F152" s="74"/>
      <c r="G152" s="74"/>
      <c r="H152" s="74"/>
      <c r="I152" s="74"/>
      <c r="J152" s="74"/>
      <c r="K152" s="74"/>
      <c r="L152" s="74"/>
      <c r="M152" s="74"/>
      <c r="N152" s="74"/>
      <c r="O152" s="74"/>
      <c r="P152" s="32"/>
    </row>
    <row r="153" spans="1:16" ht="12" customHeight="1" x14ac:dyDescent="0.2">
      <c r="A153" s="32"/>
      <c r="B153" s="70" t="s">
        <v>64</v>
      </c>
      <c r="C153" s="74"/>
      <c r="D153" s="70"/>
      <c r="E153" s="71"/>
      <c r="F153" s="74"/>
      <c r="G153" s="74"/>
      <c r="H153" s="74"/>
      <c r="I153" s="74"/>
      <c r="J153" s="74"/>
      <c r="K153" s="74"/>
      <c r="L153" s="74"/>
      <c r="M153" s="74"/>
      <c r="N153" s="74"/>
      <c r="O153" s="74"/>
      <c r="P153" s="32"/>
    </row>
    <row r="154" spans="1:16" ht="12" customHeight="1" x14ac:dyDescent="0.2">
      <c r="A154" s="32"/>
      <c r="B154" s="74"/>
      <c r="C154" s="70" t="s">
        <v>150</v>
      </c>
      <c r="D154" s="70"/>
      <c r="E154" s="71"/>
      <c r="F154" s="74"/>
      <c r="G154" s="148">
        <v>93.667000000000002</v>
      </c>
      <c r="H154" s="148"/>
      <c r="I154" s="148" t="s">
        <v>18</v>
      </c>
      <c r="J154" s="32"/>
      <c r="K154" s="153">
        <v>256500</v>
      </c>
      <c r="L154" s="153"/>
      <c r="M154" s="153">
        <v>0</v>
      </c>
      <c r="N154" s="32"/>
      <c r="O154" s="153">
        <v>0</v>
      </c>
      <c r="P154" s="32"/>
    </row>
    <row r="155" spans="1:16" ht="12" customHeight="1" x14ac:dyDescent="0.2">
      <c r="A155" s="32"/>
      <c r="B155" s="74"/>
      <c r="C155" s="70" t="s">
        <v>151</v>
      </c>
      <c r="D155" s="70"/>
      <c r="E155" s="71"/>
      <c r="F155" s="74"/>
      <c r="G155" s="148">
        <v>93.667000000000002</v>
      </c>
      <c r="H155" s="148"/>
      <c r="I155" s="148" t="s">
        <v>18</v>
      </c>
      <c r="J155" s="32"/>
      <c r="K155" s="153">
        <v>56500</v>
      </c>
      <c r="L155" s="153"/>
      <c r="M155" s="153">
        <v>0</v>
      </c>
      <c r="N155" s="32"/>
      <c r="O155" s="153">
        <v>0</v>
      </c>
      <c r="P155" s="32"/>
    </row>
    <row r="156" spans="1:16" ht="12" customHeight="1" x14ac:dyDescent="0.2">
      <c r="A156" s="74"/>
      <c r="B156" s="32" t="s">
        <v>74</v>
      </c>
      <c r="C156" s="70"/>
      <c r="D156" s="71"/>
      <c r="E156" s="74"/>
      <c r="F156" s="74"/>
      <c r="G156" s="116"/>
      <c r="H156" s="72"/>
      <c r="I156" s="116"/>
      <c r="J156" s="71"/>
      <c r="K156" s="71"/>
      <c r="L156" s="71"/>
      <c r="M156" s="71"/>
      <c r="N156" s="71"/>
      <c r="O156" s="71"/>
      <c r="P156" s="32"/>
    </row>
    <row r="157" spans="1:16" ht="12.75" x14ac:dyDescent="0.2">
      <c r="A157" s="32"/>
      <c r="B157" s="74"/>
      <c r="C157" s="471" t="s">
        <v>387</v>
      </c>
      <c r="D157" s="466"/>
      <c r="E157" s="466"/>
      <c r="F157" s="466"/>
      <c r="G157" s="116">
        <v>93.667000000000002</v>
      </c>
      <c r="H157" s="116"/>
      <c r="I157" s="116" t="s">
        <v>18</v>
      </c>
      <c r="J157" s="71"/>
      <c r="K157" s="92">
        <v>81314</v>
      </c>
      <c r="L157" s="73"/>
      <c r="M157" s="124">
        <v>0</v>
      </c>
      <c r="N157" s="73"/>
      <c r="O157" s="124">
        <v>0</v>
      </c>
      <c r="P157" s="32"/>
    </row>
    <row r="158" spans="1:16" ht="14.25" x14ac:dyDescent="0.2">
      <c r="A158" s="32"/>
      <c r="B158" s="74"/>
      <c r="C158" s="70" t="s">
        <v>399</v>
      </c>
      <c r="D158" s="70"/>
      <c r="E158" s="71"/>
      <c r="F158" s="74"/>
      <c r="G158" s="148"/>
      <c r="H158" s="148"/>
      <c r="I158" s="148"/>
      <c r="J158" s="32"/>
      <c r="K158" s="176">
        <f>SUM(K150:K157)</f>
        <v>690839</v>
      </c>
      <c r="L158" s="153"/>
      <c r="M158" s="176">
        <f>SUM(M150:M157)</f>
        <v>31250</v>
      </c>
      <c r="N158" s="176">
        <f>SUM(N150:N157)</f>
        <v>0</v>
      </c>
      <c r="O158" s="176">
        <f>SUM(O150:O157)</f>
        <v>0</v>
      </c>
      <c r="P158" s="176">
        <f>SUM(P150:P157)</f>
        <v>0</v>
      </c>
    </row>
    <row r="159" spans="1:16" ht="6" customHeight="1" x14ac:dyDescent="0.2">
      <c r="A159" s="32"/>
      <c r="B159" s="32"/>
      <c r="C159" s="70"/>
      <c r="D159" s="74"/>
      <c r="E159" s="74"/>
      <c r="F159" s="74"/>
      <c r="G159" s="116"/>
      <c r="H159" s="116"/>
      <c r="I159" s="71"/>
      <c r="J159" s="71"/>
      <c r="K159" s="109"/>
      <c r="L159" s="109"/>
      <c r="M159" s="109"/>
      <c r="N159" s="71"/>
      <c r="O159" s="109"/>
      <c r="P159" s="32"/>
    </row>
    <row r="160" spans="1:16" ht="26.25" customHeight="1" x14ac:dyDescent="0.2">
      <c r="A160" s="74"/>
      <c r="B160" s="489" t="s">
        <v>63</v>
      </c>
      <c r="C160" s="449"/>
      <c r="D160" s="449"/>
      <c r="E160" s="449"/>
      <c r="F160" s="449"/>
      <c r="G160" s="116"/>
      <c r="H160" s="118"/>
      <c r="I160" s="116"/>
      <c r="J160" s="71"/>
      <c r="K160" s="73"/>
      <c r="L160" s="73"/>
      <c r="M160" s="73"/>
      <c r="N160" s="73"/>
      <c r="O160" s="73"/>
      <c r="P160" s="32"/>
    </row>
    <row r="161" spans="1:16" ht="12" customHeight="1" x14ac:dyDescent="0.2">
      <c r="A161" s="74"/>
      <c r="B161" s="70" t="s">
        <v>321</v>
      </c>
      <c r="C161" s="70"/>
      <c r="D161" s="71"/>
      <c r="E161" s="74"/>
      <c r="F161" s="74"/>
      <c r="G161" s="116"/>
      <c r="H161" s="118"/>
      <c r="I161" s="116"/>
      <c r="J161" s="71"/>
      <c r="K161" s="151"/>
      <c r="L161" s="151"/>
      <c r="M161" s="151"/>
      <c r="N161" s="151"/>
      <c r="O161" s="151"/>
      <c r="P161" s="32"/>
    </row>
    <row r="162" spans="1:16" ht="12" customHeight="1" x14ac:dyDescent="0.2">
      <c r="A162" s="74"/>
      <c r="B162" s="70" t="s">
        <v>64</v>
      </c>
      <c r="C162" s="74"/>
      <c r="D162" s="74"/>
      <c r="E162" s="70"/>
      <c r="F162" s="74"/>
      <c r="G162" s="116"/>
      <c r="H162" s="118"/>
      <c r="I162" s="116"/>
      <c r="J162" s="71"/>
      <c r="K162" s="71"/>
      <c r="L162" s="71"/>
      <c r="M162" s="71"/>
      <c r="N162" s="71"/>
      <c r="O162" s="71"/>
      <c r="P162" s="32"/>
    </row>
    <row r="163" spans="1:16" ht="12" customHeight="1" x14ac:dyDescent="0.2">
      <c r="A163" s="74"/>
      <c r="B163" s="74"/>
      <c r="C163" s="70" t="s">
        <v>65</v>
      </c>
      <c r="D163" s="71"/>
      <c r="E163" s="74"/>
      <c r="F163" s="74"/>
      <c r="G163" s="116"/>
      <c r="H163" s="118"/>
      <c r="I163" s="116"/>
      <c r="J163" s="71"/>
      <c r="K163" s="71"/>
      <c r="L163" s="71"/>
      <c r="M163" s="71"/>
      <c r="N163" s="71"/>
      <c r="O163" s="71"/>
      <c r="P163" s="32"/>
    </row>
    <row r="164" spans="1:16" ht="15" customHeight="1" x14ac:dyDescent="0.2">
      <c r="A164" s="74"/>
      <c r="B164" s="497" t="s">
        <v>443</v>
      </c>
      <c r="C164" s="498"/>
      <c r="D164" s="498"/>
      <c r="E164" s="498"/>
      <c r="F164" s="498"/>
      <c r="G164" s="116"/>
      <c r="H164" s="118"/>
      <c r="I164" s="116"/>
      <c r="J164" s="71"/>
      <c r="K164" s="71"/>
      <c r="L164" s="71"/>
      <c r="M164" s="71"/>
      <c r="N164" s="71"/>
      <c r="O164" s="71"/>
      <c r="P164" s="32"/>
    </row>
    <row r="165" spans="1:16" ht="14.25" customHeight="1" x14ac:dyDescent="0.2">
      <c r="A165" s="74"/>
      <c r="B165" s="74"/>
      <c r="C165" s="70" t="s">
        <v>385</v>
      </c>
      <c r="D165" s="70"/>
      <c r="E165" s="71"/>
      <c r="F165" s="74"/>
      <c r="G165" s="116">
        <v>93.778000000000006</v>
      </c>
      <c r="H165" s="118"/>
      <c r="I165" s="116" t="s">
        <v>18</v>
      </c>
      <c r="J165" s="71"/>
      <c r="K165" s="151">
        <v>839399</v>
      </c>
      <c r="L165" s="151"/>
      <c r="M165" s="151">
        <v>106317</v>
      </c>
      <c r="N165" s="151"/>
      <c r="O165" s="272">
        <v>0</v>
      </c>
      <c r="P165" s="150"/>
    </row>
    <row r="166" spans="1:16" ht="6" customHeight="1" x14ac:dyDescent="0.2">
      <c r="A166" s="74"/>
      <c r="B166" s="74"/>
      <c r="C166" s="74"/>
      <c r="D166" s="74"/>
      <c r="E166" s="70"/>
      <c r="F166" s="71"/>
      <c r="G166" s="116"/>
      <c r="H166" s="118"/>
      <c r="I166" s="116"/>
      <c r="J166" s="71"/>
      <c r="K166" s="175"/>
      <c r="L166" s="151"/>
      <c r="M166" s="151"/>
      <c r="N166" s="151"/>
      <c r="O166" s="120"/>
      <c r="P166" s="150"/>
    </row>
    <row r="167" spans="1:16" ht="12" customHeight="1" x14ac:dyDescent="0.2">
      <c r="A167" s="74"/>
      <c r="B167" s="70" t="s">
        <v>64</v>
      </c>
      <c r="C167" s="74"/>
      <c r="D167" s="74"/>
      <c r="E167" s="70"/>
      <c r="F167" s="74"/>
      <c r="G167" s="116"/>
      <c r="H167" s="118"/>
      <c r="I167" s="116"/>
      <c r="J167" s="71"/>
      <c r="K167" s="130"/>
      <c r="L167" s="130"/>
      <c r="M167" s="130"/>
      <c r="N167" s="130"/>
      <c r="O167" s="130"/>
      <c r="P167" s="150"/>
    </row>
    <row r="168" spans="1:16" ht="12" customHeight="1" x14ac:dyDescent="0.2">
      <c r="A168" s="74"/>
      <c r="B168" s="74"/>
      <c r="C168" s="70" t="s">
        <v>65</v>
      </c>
      <c r="D168" s="71"/>
      <c r="E168" s="74"/>
      <c r="F168" s="74"/>
      <c r="G168" s="116"/>
      <c r="H168" s="118"/>
      <c r="I168" s="116"/>
      <c r="J168" s="71"/>
      <c r="K168" s="130"/>
      <c r="L168" s="130"/>
      <c r="M168" s="130"/>
      <c r="N168" s="130"/>
      <c r="O168" s="130"/>
      <c r="P168" s="150"/>
    </row>
    <row r="169" spans="1:16" ht="29.25" customHeight="1" x14ac:dyDescent="0.2">
      <c r="A169" s="74"/>
      <c r="B169" s="74"/>
      <c r="C169" s="471" t="s">
        <v>386</v>
      </c>
      <c r="D169" s="475"/>
      <c r="E169" s="475"/>
      <c r="F169" s="475"/>
      <c r="G169" s="116">
        <v>93.766999999999996</v>
      </c>
      <c r="H169" s="118"/>
      <c r="I169" s="116" t="s">
        <v>18</v>
      </c>
      <c r="J169" s="71"/>
      <c r="K169" s="120">
        <v>31111</v>
      </c>
      <c r="L169" s="151"/>
      <c r="M169" s="120">
        <v>10846</v>
      </c>
      <c r="N169" s="151"/>
      <c r="O169" s="120">
        <v>0</v>
      </c>
      <c r="P169" s="150"/>
    </row>
    <row r="170" spans="1:16" ht="6" customHeight="1" x14ac:dyDescent="0.2">
      <c r="A170" s="74"/>
      <c r="B170" s="74"/>
      <c r="C170" s="74"/>
      <c r="D170" s="74"/>
      <c r="E170" s="70"/>
      <c r="F170" s="71"/>
      <c r="G170" s="116"/>
      <c r="H170" s="118"/>
      <c r="I170" s="116"/>
      <c r="J170" s="71"/>
      <c r="K170" s="120"/>
      <c r="L170" s="73"/>
      <c r="M170" s="120"/>
      <c r="N170" s="73"/>
      <c r="O170" s="120"/>
      <c r="P170" s="32"/>
    </row>
    <row r="171" spans="1:16" ht="12" customHeight="1" x14ac:dyDescent="0.2">
      <c r="A171" s="74"/>
      <c r="B171" s="71" t="s">
        <v>63</v>
      </c>
      <c r="C171" s="71"/>
      <c r="D171" s="71"/>
      <c r="E171" s="116"/>
      <c r="F171" s="74"/>
      <c r="G171" s="74"/>
      <c r="H171" s="118"/>
      <c r="I171" s="116"/>
      <c r="J171" s="71"/>
      <c r="K171" s="73"/>
      <c r="L171" s="73"/>
      <c r="M171" s="73"/>
      <c r="N171" s="73"/>
      <c r="O171" s="73"/>
      <c r="P171" s="32"/>
    </row>
    <row r="172" spans="1:16" ht="12" customHeight="1" x14ac:dyDescent="0.2">
      <c r="A172" s="74"/>
      <c r="B172" s="71" t="s">
        <v>66</v>
      </c>
      <c r="C172" s="71"/>
      <c r="D172" s="71"/>
      <c r="E172" s="74"/>
      <c r="F172" s="74"/>
      <c r="G172" s="116"/>
      <c r="H172" s="118"/>
      <c r="I172" s="116"/>
      <c r="J172" s="71"/>
      <c r="K172" s="151"/>
      <c r="L172" s="151"/>
      <c r="M172" s="151"/>
      <c r="N172" s="151"/>
      <c r="O172" s="151"/>
      <c r="P172" s="32"/>
    </row>
    <row r="173" spans="1:16" ht="6" customHeight="1" x14ac:dyDescent="0.2">
      <c r="A173" s="74"/>
      <c r="B173" s="71"/>
      <c r="C173" s="71"/>
      <c r="D173" s="71"/>
      <c r="E173" s="74"/>
      <c r="F173" s="74"/>
      <c r="G173" s="116"/>
      <c r="H173" s="118"/>
      <c r="I173" s="116"/>
      <c r="J173" s="71"/>
      <c r="K173" s="151"/>
      <c r="L173" s="151"/>
      <c r="M173" s="151"/>
      <c r="N173" s="151"/>
      <c r="O173" s="151"/>
      <c r="P173" s="32"/>
    </row>
    <row r="174" spans="1:16" ht="12" customHeight="1" x14ac:dyDescent="0.2">
      <c r="A174" s="74"/>
      <c r="B174" s="71"/>
      <c r="C174" s="501" t="s">
        <v>257</v>
      </c>
      <c r="D174" s="475"/>
      <c r="E174" s="475"/>
      <c r="F174" s="475"/>
      <c r="G174" s="116">
        <v>93.073999999999998</v>
      </c>
      <c r="H174" s="118"/>
      <c r="I174" s="116" t="s">
        <v>18</v>
      </c>
      <c r="J174" s="71"/>
      <c r="K174" s="151">
        <v>43366</v>
      </c>
      <c r="L174" s="151"/>
      <c r="M174" s="120">
        <v>0</v>
      </c>
      <c r="N174" s="151"/>
      <c r="O174" s="120">
        <v>0</v>
      </c>
      <c r="P174" s="32"/>
    </row>
    <row r="175" spans="1:16" ht="12" customHeight="1" x14ac:dyDescent="0.2">
      <c r="A175" s="74"/>
      <c r="B175" s="71"/>
      <c r="C175" s="129"/>
      <c r="D175" s="475" t="s">
        <v>258</v>
      </c>
      <c r="E175" s="475"/>
      <c r="F175" s="475"/>
      <c r="G175" s="116"/>
      <c r="H175" s="118"/>
      <c r="I175" s="116"/>
      <c r="J175" s="71"/>
      <c r="K175" s="151"/>
      <c r="L175" s="151"/>
      <c r="M175" s="151"/>
      <c r="N175" s="151"/>
      <c r="O175" s="151"/>
      <c r="P175" s="32"/>
    </row>
    <row r="176" spans="1:16" ht="12" customHeight="1" x14ac:dyDescent="0.2">
      <c r="A176" s="74"/>
      <c r="B176" s="71"/>
      <c r="C176" s="129"/>
      <c r="D176" s="475" t="s">
        <v>259</v>
      </c>
      <c r="E176" s="475"/>
      <c r="F176" s="475"/>
      <c r="G176" s="116"/>
      <c r="H176" s="118"/>
      <c r="I176" s="116"/>
      <c r="J176" s="71"/>
      <c r="K176" s="151"/>
      <c r="L176" s="151"/>
      <c r="M176" s="151"/>
      <c r="N176" s="151"/>
      <c r="O176" s="151"/>
      <c r="P176" s="32"/>
    </row>
    <row r="177" spans="1:16" ht="12.75" x14ac:dyDescent="0.2">
      <c r="A177" s="74"/>
      <c r="B177" s="74"/>
      <c r="C177" s="471" t="s">
        <v>293</v>
      </c>
      <c r="D177" s="458"/>
      <c r="E177" s="458"/>
      <c r="F177" s="458"/>
      <c r="G177" s="189"/>
      <c r="H177" s="116"/>
      <c r="I177" s="116"/>
      <c r="J177" s="71"/>
      <c r="K177" s="119"/>
      <c r="L177" s="119"/>
      <c r="M177" s="119"/>
      <c r="N177" s="119"/>
      <c r="O177" s="119"/>
      <c r="P177" s="32"/>
    </row>
    <row r="178" spans="1:16" ht="13.5" customHeight="1" x14ac:dyDescent="0.2">
      <c r="A178" s="74"/>
      <c r="B178" s="74"/>
      <c r="C178" s="103"/>
      <c r="D178" s="475" t="s">
        <v>294</v>
      </c>
      <c r="E178" s="475"/>
      <c r="F178" s="475"/>
      <c r="G178" s="142">
        <v>93.116</v>
      </c>
      <c r="H178" s="116"/>
      <c r="I178" s="116" t="s">
        <v>18</v>
      </c>
      <c r="J178" s="71"/>
      <c r="K178" s="119">
        <v>29758</v>
      </c>
      <c r="L178" s="119"/>
      <c r="M178" s="119">
        <v>13572</v>
      </c>
      <c r="N178" s="119"/>
      <c r="O178" s="119">
        <v>0</v>
      </c>
      <c r="P178" s="32"/>
    </row>
    <row r="179" spans="1:16" ht="12" customHeight="1" x14ac:dyDescent="0.2">
      <c r="A179" s="74"/>
      <c r="B179" s="74"/>
      <c r="C179" s="483" t="s">
        <v>261</v>
      </c>
      <c r="D179" s="475"/>
      <c r="E179" s="475"/>
      <c r="F179" s="475"/>
      <c r="G179" s="142">
        <v>93.135999999999996</v>
      </c>
      <c r="H179" s="191"/>
      <c r="I179" s="116" t="s">
        <v>18</v>
      </c>
      <c r="J179" s="192"/>
      <c r="K179" s="120">
        <v>1500</v>
      </c>
      <c r="L179" s="193"/>
      <c r="M179" s="120">
        <v>0</v>
      </c>
      <c r="N179" s="145"/>
      <c r="O179" s="120">
        <v>0</v>
      </c>
      <c r="P179" s="32"/>
    </row>
    <row r="180" spans="1:16" ht="12" customHeight="1" x14ac:dyDescent="0.2">
      <c r="A180" s="74"/>
      <c r="B180" s="74"/>
      <c r="C180" s="70"/>
      <c r="D180" s="475" t="s">
        <v>262</v>
      </c>
      <c r="E180" s="475"/>
      <c r="F180" s="475"/>
      <c r="G180" s="142"/>
      <c r="H180" s="191"/>
      <c r="I180" s="191"/>
      <c r="J180" s="192"/>
      <c r="K180" s="193"/>
      <c r="L180" s="193"/>
      <c r="M180" s="193"/>
      <c r="N180" s="193"/>
      <c r="O180" s="193"/>
      <c r="P180" s="194"/>
    </row>
    <row r="181" spans="1:16" ht="12" customHeight="1" x14ac:dyDescent="0.2">
      <c r="A181" s="74"/>
      <c r="B181" s="74"/>
      <c r="C181" s="483" t="s">
        <v>260</v>
      </c>
      <c r="D181" s="475"/>
      <c r="E181" s="475"/>
      <c r="F181" s="475"/>
      <c r="G181" s="142">
        <v>93.216999999999999</v>
      </c>
      <c r="H181" s="191"/>
      <c r="I181" s="116" t="s">
        <v>18</v>
      </c>
      <c r="J181" s="192"/>
      <c r="K181" s="120">
        <v>46863</v>
      </c>
      <c r="L181" s="193"/>
      <c r="M181" s="193"/>
      <c r="N181" s="193"/>
      <c r="O181" s="193"/>
      <c r="P181" s="194"/>
    </row>
    <row r="182" spans="1:16" ht="12" customHeight="1" x14ac:dyDescent="0.2">
      <c r="A182" s="74"/>
      <c r="B182" s="74"/>
      <c r="C182" s="70" t="s">
        <v>250</v>
      </c>
      <c r="D182" s="70"/>
      <c r="E182" s="71"/>
      <c r="F182" s="74"/>
      <c r="G182" s="142">
        <v>93.268000000000001</v>
      </c>
      <c r="H182" s="116"/>
      <c r="I182" s="116" t="s">
        <v>18</v>
      </c>
      <c r="J182" s="71"/>
      <c r="K182" s="145">
        <v>68633</v>
      </c>
      <c r="L182" s="145"/>
      <c r="M182" s="145">
        <v>3432</v>
      </c>
      <c r="N182" s="145"/>
      <c r="O182" s="145">
        <v>0</v>
      </c>
      <c r="P182" s="32"/>
    </row>
    <row r="183" spans="1:16" ht="43.5" customHeight="1" x14ac:dyDescent="0.2">
      <c r="A183" s="74"/>
      <c r="B183" s="74"/>
      <c r="C183" s="471" t="s">
        <v>388</v>
      </c>
      <c r="D183" s="481"/>
      <c r="E183" s="481"/>
      <c r="F183" s="481"/>
      <c r="G183" s="142">
        <v>93.353999999999999</v>
      </c>
      <c r="H183" s="116"/>
      <c r="I183" s="116" t="s">
        <v>18</v>
      </c>
      <c r="J183" s="71"/>
      <c r="K183" s="120">
        <v>81902</v>
      </c>
      <c r="L183" s="193"/>
      <c r="M183" s="120">
        <v>0</v>
      </c>
      <c r="N183" s="145"/>
      <c r="O183" s="120">
        <v>0</v>
      </c>
      <c r="P183" s="32"/>
    </row>
    <row r="184" spans="1:16" ht="12" customHeight="1" x14ac:dyDescent="0.2">
      <c r="A184" s="74"/>
      <c r="B184" s="74"/>
      <c r="C184" s="70" t="s">
        <v>251</v>
      </c>
      <c r="D184" s="70"/>
      <c r="E184" s="71"/>
      <c r="F184" s="74"/>
      <c r="G184" s="189">
        <v>93.757999999999996</v>
      </c>
      <c r="H184" s="116"/>
      <c r="I184" s="116" t="s">
        <v>18</v>
      </c>
      <c r="J184" s="71"/>
      <c r="K184" s="145">
        <v>26707</v>
      </c>
      <c r="L184" s="145"/>
      <c r="M184" s="120">
        <v>0</v>
      </c>
      <c r="N184" s="145"/>
      <c r="O184" s="120">
        <v>0</v>
      </c>
      <c r="P184" s="32"/>
    </row>
    <row r="185" spans="1:16" ht="12" customHeight="1" x14ac:dyDescent="0.2">
      <c r="A185" s="74"/>
      <c r="B185" s="74"/>
      <c r="C185" s="70"/>
      <c r="D185" s="483" t="s">
        <v>252</v>
      </c>
      <c r="E185" s="475"/>
      <c r="F185" s="475"/>
      <c r="G185" s="189"/>
      <c r="H185" s="116"/>
      <c r="I185" s="116"/>
      <c r="J185" s="71"/>
      <c r="K185" s="145"/>
      <c r="L185" s="145"/>
      <c r="M185" s="145"/>
      <c r="N185" s="145"/>
      <c r="O185" s="145"/>
      <c r="P185" s="32"/>
    </row>
    <row r="186" spans="1:16" ht="12" customHeight="1" x14ac:dyDescent="0.2">
      <c r="A186" s="74"/>
      <c r="B186" s="74"/>
      <c r="C186" s="70"/>
      <c r="D186" s="483" t="s">
        <v>253</v>
      </c>
      <c r="E186" s="475"/>
      <c r="F186" s="475"/>
      <c r="G186" s="189"/>
      <c r="H186" s="116"/>
      <c r="I186" s="116"/>
      <c r="J186" s="71"/>
      <c r="K186" s="145"/>
      <c r="L186" s="145"/>
      <c r="M186" s="145"/>
      <c r="N186" s="145"/>
      <c r="O186" s="145"/>
      <c r="P186" s="32"/>
    </row>
    <row r="187" spans="1:16" ht="12" customHeight="1" x14ac:dyDescent="0.2">
      <c r="A187" s="74"/>
      <c r="B187" s="74"/>
      <c r="C187" s="483" t="s">
        <v>256</v>
      </c>
      <c r="D187" s="475"/>
      <c r="E187" s="475"/>
      <c r="F187" s="475"/>
      <c r="G187" s="189">
        <v>93.94</v>
      </c>
      <c r="H187" s="116"/>
      <c r="I187" s="116" t="s">
        <v>18</v>
      </c>
      <c r="J187" s="71"/>
      <c r="K187" s="145">
        <v>1425</v>
      </c>
      <c r="L187" s="145"/>
      <c r="M187" s="120">
        <v>0</v>
      </c>
      <c r="N187" s="145"/>
      <c r="O187" s="120">
        <v>0</v>
      </c>
      <c r="P187" s="32"/>
    </row>
    <row r="188" spans="1:16" ht="12.75" x14ac:dyDescent="0.2">
      <c r="A188" s="74"/>
      <c r="B188" s="74"/>
      <c r="C188" s="483" t="s">
        <v>254</v>
      </c>
      <c r="D188" s="475"/>
      <c r="E188" s="475"/>
      <c r="F188" s="475"/>
      <c r="G188" s="189">
        <v>93.977000000000004</v>
      </c>
      <c r="H188" s="116"/>
      <c r="I188" s="116" t="s">
        <v>18</v>
      </c>
      <c r="J188" s="71"/>
      <c r="K188" s="145">
        <v>988</v>
      </c>
      <c r="L188" s="145"/>
      <c r="M188" s="120">
        <v>0</v>
      </c>
      <c r="N188" s="145"/>
      <c r="O188" s="120">
        <v>0</v>
      </c>
      <c r="P188" s="32"/>
    </row>
    <row r="189" spans="1:16" ht="12.75" x14ac:dyDescent="0.2">
      <c r="A189" s="74"/>
      <c r="B189" s="74"/>
      <c r="C189" s="70"/>
      <c r="D189" s="483" t="s">
        <v>255</v>
      </c>
      <c r="E189" s="475"/>
      <c r="F189" s="475"/>
      <c r="G189" s="189"/>
      <c r="H189" s="116"/>
      <c r="I189" s="116"/>
      <c r="J189" s="71"/>
      <c r="K189" s="145"/>
      <c r="L189" s="145"/>
      <c r="M189" s="145"/>
      <c r="N189" s="145"/>
      <c r="O189" s="145"/>
      <c r="P189" s="32"/>
    </row>
    <row r="190" spans="1:16" ht="12.75" x14ac:dyDescent="0.2">
      <c r="A190" s="74"/>
      <c r="B190" s="74"/>
      <c r="C190" s="349"/>
      <c r="D190" s="348"/>
      <c r="E190" s="348"/>
      <c r="F190" s="348"/>
      <c r="G190" s="189"/>
      <c r="H190" s="116"/>
      <c r="I190" s="116"/>
      <c r="J190" s="71"/>
      <c r="K190" s="145"/>
      <c r="L190" s="145"/>
      <c r="M190" s="120"/>
      <c r="N190" s="145"/>
      <c r="O190" s="120"/>
      <c r="P190" s="32"/>
    </row>
    <row r="191" spans="1:16" ht="12.75" x14ac:dyDescent="0.2">
      <c r="A191" s="74"/>
      <c r="B191" s="74"/>
      <c r="C191" s="140" t="s">
        <v>81</v>
      </c>
      <c r="D191" s="140"/>
      <c r="E191" s="141"/>
      <c r="F191" s="74"/>
      <c r="G191" s="142">
        <v>93.994</v>
      </c>
      <c r="H191" s="142" t="s">
        <v>3</v>
      </c>
      <c r="I191" s="142" t="s">
        <v>3</v>
      </c>
      <c r="J191" s="141"/>
      <c r="K191" s="144" t="s">
        <v>3</v>
      </c>
      <c r="L191" s="145"/>
      <c r="M191" s="144" t="s">
        <v>3</v>
      </c>
      <c r="N191" s="145"/>
      <c r="O191" s="144">
        <v>0</v>
      </c>
      <c r="P191" s="32"/>
    </row>
    <row r="192" spans="1:16" ht="12.75" x14ac:dyDescent="0.2">
      <c r="A192" s="74"/>
      <c r="B192" s="74"/>
      <c r="C192" s="140"/>
      <c r="D192" s="140" t="s">
        <v>315</v>
      </c>
      <c r="E192" s="141"/>
      <c r="F192" s="74"/>
      <c r="G192" s="142"/>
      <c r="H192" s="142"/>
      <c r="I192" s="144"/>
      <c r="J192" s="145"/>
      <c r="K192" s="144">
        <v>8974.2254600724591</v>
      </c>
      <c r="L192" s="145"/>
      <c r="M192" s="144">
        <v>6731</v>
      </c>
      <c r="N192" s="32"/>
      <c r="O192" s="144"/>
      <c r="P192" s="32"/>
    </row>
    <row r="193" spans="1:16" ht="12.75" x14ac:dyDescent="0.2">
      <c r="A193" s="74"/>
      <c r="B193" s="74"/>
      <c r="C193" s="140"/>
      <c r="D193" s="140" t="s">
        <v>316</v>
      </c>
      <c r="E193" s="141"/>
      <c r="F193" s="74"/>
      <c r="G193" s="142"/>
      <c r="H193" s="142"/>
      <c r="I193" s="144"/>
      <c r="J193" s="141"/>
      <c r="K193" s="144">
        <v>16124.358781176503</v>
      </c>
      <c r="L193" s="145"/>
      <c r="M193" s="144">
        <v>0</v>
      </c>
      <c r="N193" s="145"/>
      <c r="O193" s="144"/>
      <c r="P193" s="32"/>
    </row>
    <row r="194" spans="1:16" ht="12.75" x14ac:dyDescent="0.2">
      <c r="A194" s="74"/>
      <c r="B194" s="74"/>
      <c r="C194" s="140"/>
      <c r="D194" s="32" t="s">
        <v>320</v>
      </c>
      <c r="E194" s="32"/>
      <c r="F194" s="32"/>
      <c r="G194" s="142"/>
      <c r="H194" s="142"/>
      <c r="I194" s="144"/>
      <c r="J194" s="141"/>
      <c r="K194" s="144">
        <v>109435.90759897536</v>
      </c>
      <c r="L194" s="145"/>
      <c r="M194" s="144"/>
      <c r="N194" s="145"/>
      <c r="O194" s="144"/>
      <c r="P194" s="32"/>
    </row>
    <row r="195" spans="1:16" ht="12.75" x14ac:dyDescent="0.2">
      <c r="A195" s="74"/>
      <c r="B195" s="74"/>
      <c r="C195" s="140"/>
      <c r="D195" s="140" t="s">
        <v>317</v>
      </c>
      <c r="E195" s="141"/>
      <c r="F195" s="74"/>
      <c r="G195" s="142"/>
      <c r="H195" s="142"/>
      <c r="I195" s="144"/>
      <c r="J195" s="141"/>
      <c r="K195" s="144">
        <v>1385.3864346595562</v>
      </c>
      <c r="L195" s="145"/>
      <c r="M195" s="144"/>
      <c r="N195" s="145"/>
      <c r="O195" s="144"/>
      <c r="P195" s="32"/>
    </row>
    <row r="196" spans="1:16" ht="12.75" x14ac:dyDescent="0.2">
      <c r="A196" s="74"/>
      <c r="B196" s="74"/>
      <c r="C196" s="140"/>
      <c r="D196" s="140" t="s">
        <v>318</v>
      </c>
      <c r="E196" s="141"/>
      <c r="F196" s="74"/>
      <c r="G196" s="142"/>
      <c r="H196" s="142"/>
      <c r="I196" s="142"/>
      <c r="J196" s="141"/>
      <c r="K196" s="144">
        <v>5336.6239951781663</v>
      </c>
      <c r="L196" s="145"/>
      <c r="M196" s="144"/>
      <c r="N196" s="145"/>
      <c r="O196" s="144"/>
      <c r="P196" s="32"/>
    </row>
    <row r="197" spans="1:16" ht="12.75" x14ac:dyDescent="0.2">
      <c r="A197" s="74"/>
      <c r="B197" s="74"/>
      <c r="C197" s="140"/>
      <c r="D197" s="140" t="s">
        <v>319</v>
      </c>
      <c r="E197" s="141"/>
      <c r="F197" s="74"/>
      <c r="G197" s="142"/>
      <c r="H197" s="142"/>
      <c r="I197" s="142"/>
      <c r="J197" s="141"/>
      <c r="K197" s="144">
        <v>5593.497729937958</v>
      </c>
      <c r="L197" s="145"/>
      <c r="M197" s="144"/>
      <c r="N197" s="145"/>
      <c r="O197" s="144"/>
      <c r="P197" s="32"/>
    </row>
    <row r="198" spans="1:16" ht="12.75" x14ac:dyDescent="0.2">
      <c r="A198" s="74"/>
      <c r="B198" s="74"/>
      <c r="C198" s="140"/>
      <c r="D198" s="140"/>
      <c r="E198" s="484" t="s">
        <v>400</v>
      </c>
      <c r="F198" s="485"/>
      <c r="G198" s="142">
        <v>93.994</v>
      </c>
      <c r="H198" s="142"/>
      <c r="I198" s="142" t="s">
        <v>18</v>
      </c>
      <c r="J198" s="141"/>
      <c r="K198" s="195">
        <f>SUM(K192:K197)</f>
        <v>146850.00000000003</v>
      </c>
      <c r="L198" s="144"/>
      <c r="M198" s="195">
        <f>SUM(M192:M197)</f>
        <v>6731</v>
      </c>
      <c r="N198" s="144"/>
      <c r="O198" s="195">
        <f>SUM(O192:O197)</f>
        <v>0</v>
      </c>
      <c r="P198" s="32"/>
    </row>
    <row r="199" spans="1:16" ht="12.75" x14ac:dyDescent="0.2">
      <c r="A199" s="74"/>
      <c r="B199" s="74"/>
      <c r="C199" s="267" t="s">
        <v>19</v>
      </c>
      <c r="D199" s="267"/>
      <c r="E199" s="71"/>
      <c r="F199" s="74"/>
      <c r="G199" s="116"/>
      <c r="H199" s="72"/>
      <c r="I199" s="116"/>
      <c r="J199" s="71"/>
      <c r="K199" s="127">
        <f>+K101+K107+K113+K115+K121+K127+K133+K146+K148+K158+SUM(K165:K188)+K198</f>
        <v>5715794</v>
      </c>
      <c r="L199" s="151"/>
      <c r="M199" s="127">
        <f>+M101+M107+M113+M115+M121+M127+M146+M148+M158+SUM(M142:M188)+M198</f>
        <v>895924.55239999993</v>
      </c>
      <c r="N199" s="71"/>
      <c r="O199" s="127">
        <f>+O101+O107+O113+O115+O121+O127+O146+O148+O158+SUM(O142:O188)+O198</f>
        <v>1099976.0623999999</v>
      </c>
      <c r="P199" s="32"/>
    </row>
    <row r="200" spans="1:16" ht="12.75" x14ac:dyDescent="0.2">
      <c r="A200" s="74"/>
      <c r="B200" s="74"/>
      <c r="C200" s="388"/>
      <c r="D200" s="386"/>
      <c r="E200" s="386"/>
      <c r="F200" s="386"/>
      <c r="G200" s="189"/>
      <c r="H200" s="116"/>
      <c r="I200" s="116"/>
      <c r="J200" s="71"/>
      <c r="K200" s="145"/>
      <c r="L200" s="145"/>
      <c r="M200" s="120"/>
      <c r="N200" s="145"/>
      <c r="O200" s="120"/>
      <c r="P200" s="32"/>
    </row>
    <row r="201" spans="1:16" ht="12.75" x14ac:dyDescent="0.2">
      <c r="A201" s="74"/>
      <c r="B201" s="32"/>
      <c r="C201" s="32"/>
      <c r="D201" s="32"/>
      <c r="E201" s="32"/>
      <c r="F201" s="32"/>
      <c r="G201" s="32"/>
      <c r="H201" s="32"/>
      <c r="I201" s="109" t="s">
        <v>5</v>
      </c>
      <c r="J201" s="32"/>
      <c r="K201" s="32"/>
      <c r="L201" s="32"/>
      <c r="M201" s="32"/>
      <c r="N201" s="32"/>
      <c r="O201" s="32"/>
      <c r="P201" s="32"/>
    </row>
    <row r="202" spans="1:16" ht="12.75" x14ac:dyDescent="0.2">
      <c r="A202" s="32"/>
      <c r="B202" s="32"/>
      <c r="C202" s="32"/>
      <c r="D202" s="32"/>
      <c r="E202" s="32"/>
      <c r="F202" s="32"/>
      <c r="G202" s="226" t="s">
        <v>6</v>
      </c>
      <c r="H202" s="116"/>
      <c r="I202" s="109" t="s">
        <v>7</v>
      </c>
      <c r="J202" s="71"/>
      <c r="K202" s="109" t="s">
        <v>8</v>
      </c>
      <c r="L202" s="109"/>
      <c r="M202" s="71"/>
      <c r="N202" s="71"/>
      <c r="O202" s="338" t="s">
        <v>345</v>
      </c>
      <c r="P202" s="32"/>
    </row>
    <row r="203" spans="1:16" ht="12.75" x14ac:dyDescent="0.2">
      <c r="A203" s="269" t="s">
        <v>9</v>
      </c>
      <c r="B203" s="74"/>
      <c r="C203" s="74"/>
      <c r="D203" s="74"/>
      <c r="E203" s="71"/>
      <c r="F203" s="71"/>
      <c r="G203" s="32" t="s">
        <v>427</v>
      </c>
      <c r="H203" s="116"/>
      <c r="I203" s="109" t="s">
        <v>10</v>
      </c>
      <c r="J203" s="71"/>
      <c r="K203" s="109" t="s">
        <v>11</v>
      </c>
      <c r="L203" s="109"/>
      <c r="M203" s="109" t="s">
        <v>12</v>
      </c>
      <c r="N203" s="71"/>
      <c r="O203" s="110" t="s">
        <v>226</v>
      </c>
      <c r="P203" s="32"/>
    </row>
    <row r="204" spans="1:16" ht="12.75" x14ac:dyDescent="0.2">
      <c r="A204" s="117" t="s">
        <v>13</v>
      </c>
      <c r="B204" s="269"/>
      <c r="C204" s="71"/>
      <c r="D204" s="74"/>
      <c r="E204" s="74"/>
      <c r="F204" s="74"/>
      <c r="G204" s="413" t="s">
        <v>428</v>
      </c>
      <c r="H204" s="196"/>
      <c r="I204" s="197" t="s">
        <v>14</v>
      </c>
      <c r="J204" s="71"/>
      <c r="K204" s="197" t="s">
        <v>15</v>
      </c>
      <c r="L204" s="197"/>
      <c r="M204" s="197" t="s">
        <v>15</v>
      </c>
      <c r="N204" s="71"/>
      <c r="O204" s="115" t="s">
        <v>230</v>
      </c>
      <c r="P204" s="32"/>
    </row>
    <row r="205" spans="1:16" ht="13.5" customHeight="1" x14ac:dyDescent="0.2">
      <c r="A205" s="269" t="s">
        <v>16</v>
      </c>
      <c r="B205" s="269"/>
      <c r="C205" s="74"/>
      <c r="D205" s="74"/>
      <c r="E205" s="32"/>
      <c r="F205" s="269" t="s">
        <v>3</v>
      </c>
      <c r="G205" s="109" t="s">
        <v>268</v>
      </c>
      <c r="H205" s="109"/>
      <c r="I205" s="116" t="s">
        <v>269</v>
      </c>
      <c r="J205" s="71"/>
      <c r="K205" s="109" t="s">
        <v>270</v>
      </c>
      <c r="L205" s="109"/>
      <c r="M205" s="109" t="s">
        <v>158</v>
      </c>
      <c r="N205" s="71"/>
      <c r="O205" s="109" t="s">
        <v>56</v>
      </c>
      <c r="P205" s="268"/>
    </row>
    <row r="206" spans="1:16" ht="12" customHeight="1" x14ac:dyDescent="0.2">
      <c r="A206" s="117" t="s">
        <v>148</v>
      </c>
      <c r="B206" s="117"/>
      <c r="C206" s="71"/>
      <c r="D206" s="74"/>
      <c r="E206" s="74"/>
      <c r="F206" s="74"/>
      <c r="G206" s="116"/>
      <c r="H206" s="72"/>
      <c r="I206" s="71"/>
      <c r="J206" s="71"/>
      <c r="K206" s="119"/>
      <c r="L206" s="119"/>
      <c r="M206" s="119"/>
      <c r="N206" s="119"/>
      <c r="O206" s="119"/>
      <c r="P206" s="32"/>
    </row>
    <row r="207" spans="1:16" ht="12" customHeight="1" x14ac:dyDescent="0.2">
      <c r="A207" s="74"/>
      <c r="B207" s="70" t="s">
        <v>238</v>
      </c>
      <c r="C207" s="70"/>
      <c r="D207" s="71"/>
      <c r="E207" s="74"/>
      <c r="F207" s="74"/>
      <c r="G207" s="116"/>
      <c r="H207" s="72"/>
      <c r="I207" s="71"/>
      <c r="J207" s="71"/>
      <c r="K207" s="119"/>
      <c r="L207" s="119"/>
      <c r="M207" s="119"/>
      <c r="N207" s="119"/>
      <c r="O207" s="119"/>
      <c r="P207" s="32"/>
    </row>
    <row r="208" spans="1:16" ht="12" customHeight="1" x14ac:dyDescent="0.2">
      <c r="A208" s="74"/>
      <c r="B208" s="70" t="s">
        <v>124</v>
      </c>
      <c r="C208" s="70"/>
      <c r="D208" s="71"/>
      <c r="E208" s="74"/>
      <c r="F208" s="74"/>
      <c r="G208" s="116"/>
      <c r="H208" s="72"/>
      <c r="I208" s="71"/>
      <c r="J208" s="71"/>
      <c r="K208" s="119"/>
      <c r="L208" s="119"/>
      <c r="M208" s="119"/>
      <c r="N208" s="119"/>
      <c r="O208" s="119"/>
      <c r="P208" s="32"/>
    </row>
    <row r="209" spans="1:16" ht="12" customHeight="1" x14ac:dyDescent="0.2">
      <c r="A209" s="74"/>
      <c r="B209" s="70"/>
      <c r="C209" s="136" t="s">
        <v>228</v>
      </c>
      <c r="D209" s="32"/>
      <c r="E209" s="32"/>
      <c r="F209" s="32"/>
      <c r="G209" s="116"/>
      <c r="H209" s="72"/>
      <c r="I209" s="71"/>
      <c r="J209" s="71"/>
      <c r="K209" s="119"/>
      <c r="L209" s="119"/>
      <c r="M209" s="119"/>
      <c r="N209" s="119"/>
      <c r="O209" s="119"/>
      <c r="P209" s="32"/>
    </row>
    <row r="210" spans="1:16" ht="15" customHeight="1" x14ac:dyDescent="0.2">
      <c r="A210" s="74"/>
      <c r="B210" s="74"/>
      <c r="C210" s="32"/>
      <c r="D210" s="32"/>
      <c r="E210" s="136" t="s">
        <v>462</v>
      </c>
      <c r="F210" s="32"/>
      <c r="G210" s="116">
        <v>97.036000000000001</v>
      </c>
      <c r="H210" s="116"/>
      <c r="I210" s="109" t="s">
        <v>18</v>
      </c>
      <c r="J210" s="71"/>
      <c r="K210" s="120">
        <v>600000</v>
      </c>
      <c r="L210" s="120"/>
      <c r="M210" s="137">
        <v>200000</v>
      </c>
      <c r="N210" s="120"/>
      <c r="O210" s="120">
        <v>0</v>
      </c>
      <c r="P210" s="32"/>
    </row>
    <row r="211" spans="1:16" ht="12" customHeight="1" x14ac:dyDescent="0.2">
      <c r="A211" s="74"/>
      <c r="B211" s="74"/>
      <c r="C211" s="74" t="s">
        <v>229</v>
      </c>
      <c r="D211" s="74"/>
      <c r="E211" s="74"/>
      <c r="F211" s="74"/>
      <c r="G211" s="116">
        <v>97.039000000000001</v>
      </c>
      <c r="H211" s="116"/>
      <c r="I211" s="109" t="s">
        <v>18</v>
      </c>
      <c r="J211" s="71"/>
      <c r="K211" s="124">
        <v>514552</v>
      </c>
      <c r="L211" s="120"/>
      <c r="M211" s="138">
        <v>171517</v>
      </c>
      <c r="N211" s="120"/>
      <c r="O211" s="124">
        <v>0</v>
      </c>
      <c r="P211" s="32"/>
    </row>
    <row r="212" spans="1:16" ht="12" customHeight="1" x14ac:dyDescent="0.2">
      <c r="A212" s="74"/>
      <c r="B212" s="74"/>
      <c r="C212" s="74"/>
      <c r="D212" s="70" t="s">
        <v>149</v>
      </c>
      <c r="E212" s="71"/>
      <c r="F212" s="70"/>
      <c r="G212" s="116"/>
      <c r="H212" s="72"/>
      <c r="I212" s="71"/>
      <c r="J212" s="71"/>
      <c r="K212" s="124">
        <f>SUM(K210:K211)</f>
        <v>1114552</v>
      </c>
      <c r="L212" s="119"/>
      <c r="M212" s="124">
        <f>SUM(M210:M211)</f>
        <v>371517</v>
      </c>
      <c r="N212" s="119"/>
      <c r="O212" s="124">
        <f>SUM(O210:O211)</f>
        <v>0</v>
      </c>
      <c r="P212" s="32"/>
    </row>
    <row r="213" spans="1:16" ht="6" customHeight="1" x14ac:dyDescent="0.2">
      <c r="A213" s="74"/>
      <c r="B213" s="74"/>
      <c r="C213" s="74"/>
      <c r="D213" s="343"/>
      <c r="E213" s="343"/>
      <c r="F213" s="74"/>
      <c r="G213" s="71"/>
      <c r="H213" s="128"/>
      <c r="I213" s="109"/>
      <c r="J213" s="71"/>
      <c r="K213" s="120"/>
      <c r="L213" s="120"/>
      <c r="M213" s="120"/>
      <c r="N213" s="120"/>
      <c r="O213" s="120"/>
      <c r="P213" s="32"/>
    </row>
    <row r="214" spans="1:16" ht="12" customHeight="1" x14ac:dyDescent="0.2">
      <c r="A214" s="74"/>
      <c r="B214" s="74"/>
      <c r="C214" s="74"/>
      <c r="D214" s="267" t="s">
        <v>52</v>
      </c>
      <c r="E214" s="343"/>
      <c r="F214" s="74"/>
      <c r="G214" s="71"/>
      <c r="H214" s="128"/>
      <c r="I214" s="109"/>
      <c r="J214" s="71"/>
      <c r="K214" s="124">
        <f>+K37+K47+K61+K70+K83+K90+K199+K212</f>
        <v>14325400.12522741</v>
      </c>
      <c r="L214" s="120"/>
      <c r="M214" s="124">
        <f>+M37+M47+M61+M70+M83+M90+M199+M212</f>
        <v>1267441.5523999999</v>
      </c>
      <c r="N214" s="120"/>
      <c r="O214" s="124">
        <f>+O37+O47+O61+O70+O83+O90+O199+O212</f>
        <v>2124976.0624000002</v>
      </c>
      <c r="P214" s="32"/>
    </row>
    <row r="215" spans="1:16" ht="12" customHeight="1" x14ac:dyDescent="0.2">
      <c r="A215" s="74"/>
      <c r="B215" s="74"/>
      <c r="C215" s="74"/>
      <c r="D215" s="343"/>
      <c r="E215" s="343"/>
      <c r="F215" s="74"/>
      <c r="G215" s="71"/>
      <c r="H215" s="128"/>
      <c r="I215" s="109"/>
      <c r="J215" s="71"/>
      <c r="K215" s="120"/>
      <c r="L215" s="120"/>
      <c r="M215" s="120"/>
      <c r="N215" s="120"/>
      <c r="O215" s="120"/>
      <c r="P215" s="32"/>
    </row>
    <row r="216" spans="1:16" ht="12" customHeight="1" x14ac:dyDescent="0.2">
      <c r="A216" s="89" t="s">
        <v>51</v>
      </c>
      <c r="B216" s="74"/>
      <c r="C216" s="74"/>
      <c r="D216" s="74"/>
      <c r="E216" s="74"/>
      <c r="F216" s="71"/>
      <c r="G216" s="116"/>
      <c r="H216" s="72"/>
      <c r="I216" s="71"/>
      <c r="J216" s="71"/>
      <c r="K216" s="119"/>
      <c r="L216" s="119"/>
      <c r="M216" s="119"/>
      <c r="N216" s="119"/>
      <c r="O216" s="119"/>
      <c r="P216" s="32"/>
    </row>
    <row r="217" spans="1:16" ht="12" customHeight="1" x14ac:dyDescent="0.2">
      <c r="A217" s="117" t="s">
        <v>92</v>
      </c>
      <c r="B217" s="74"/>
      <c r="C217" s="74"/>
      <c r="D217" s="74"/>
      <c r="E217" s="71"/>
      <c r="F217" s="71"/>
      <c r="G217" s="116"/>
      <c r="H217" s="72"/>
      <c r="I217" s="71"/>
      <c r="J217" s="71"/>
      <c r="K217" s="119"/>
      <c r="L217" s="119"/>
      <c r="M217" s="119"/>
      <c r="N217" s="119"/>
      <c r="O217" s="119"/>
      <c r="P217" s="32"/>
    </row>
    <row r="218" spans="1:16" ht="12" customHeight="1" x14ac:dyDescent="0.2">
      <c r="A218" s="74"/>
      <c r="B218" s="74"/>
      <c r="C218" s="74" t="s">
        <v>180</v>
      </c>
      <c r="D218" s="74"/>
      <c r="E218" s="71"/>
      <c r="F218" s="71"/>
      <c r="G218" s="116"/>
      <c r="H218" s="72"/>
      <c r="I218" s="109" t="s">
        <v>18</v>
      </c>
      <c r="J218" s="71"/>
      <c r="K218" s="119"/>
      <c r="L218" s="119"/>
      <c r="M218" s="119">
        <v>2000</v>
      </c>
      <c r="N218" s="119"/>
      <c r="O218" s="119"/>
      <c r="P218" s="32"/>
    </row>
    <row r="219" spans="1:16" ht="12" customHeight="1" x14ac:dyDescent="0.2">
      <c r="A219" s="74"/>
      <c r="B219" s="74"/>
      <c r="C219" s="70" t="s">
        <v>93</v>
      </c>
      <c r="D219" s="70"/>
      <c r="E219" s="71"/>
      <c r="F219" s="74"/>
      <c r="G219" s="116"/>
      <c r="H219" s="72"/>
      <c r="I219" s="109" t="s">
        <v>18</v>
      </c>
      <c r="J219" s="70"/>
      <c r="K219" s="125">
        <v>0</v>
      </c>
      <c r="L219" s="198"/>
      <c r="M219" s="124">
        <v>40513</v>
      </c>
      <c r="N219" s="119"/>
      <c r="O219" s="125">
        <v>0</v>
      </c>
      <c r="P219" s="32"/>
    </row>
    <row r="220" spans="1:16" ht="12" customHeight="1" x14ac:dyDescent="0.2">
      <c r="A220" s="74"/>
      <c r="B220" s="74"/>
      <c r="C220" s="70"/>
      <c r="D220" s="70" t="s">
        <v>190</v>
      </c>
      <c r="E220" s="70"/>
      <c r="F220" s="74"/>
      <c r="G220" s="71"/>
      <c r="H220" s="72"/>
      <c r="I220" s="109"/>
      <c r="J220" s="71"/>
      <c r="K220" s="199">
        <f>SUM(K219:K219)</f>
        <v>0</v>
      </c>
      <c r="L220" s="121"/>
      <c r="M220" s="199">
        <f>SUM(M218:M219)</f>
        <v>42513</v>
      </c>
      <c r="N220" s="122"/>
      <c r="O220" s="199">
        <f>SUM(O219)</f>
        <v>0</v>
      </c>
      <c r="P220" s="32"/>
    </row>
    <row r="221" spans="1:16" ht="6" customHeight="1" x14ac:dyDescent="0.2">
      <c r="A221" s="74"/>
      <c r="B221" s="74"/>
      <c r="C221" s="70"/>
      <c r="D221" s="70"/>
      <c r="E221" s="71"/>
      <c r="F221" s="74"/>
      <c r="G221" s="116"/>
      <c r="H221" s="72"/>
      <c r="I221" s="109"/>
      <c r="J221" s="70"/>
      <c r="K221" s="121"/>
      <c r="L221" s="198"/>
      <c r="M221" s="120"/>
      <c r="N221" s="119"/>
      <c r="O221" s="121"/>
      <c r="P221" s="32"/>
    </row>
    <row r="222" spans="1:16" ht="12" customHeight="1" x14ac:dyDescent="0.2">
      <c r="A222" s="117" t="s">
        <v>266</v>
      </c>
      <c r="B222" s="71"/>
      <c r="C222" s="74"/>
      <c r="D222" s="74"/>
      <c r="E222" s="74"/>
      <c r="F222" s="74"/>
      <c r="G222" s="116"/>
      <c r="H222" s="72"/>
      <c r="I222" s="71"/>
      <c r="J222" s="71"/>
      <c r="K222" s="119"/>
      <c r="L222" s="119"/>
      <c r="M222" s="119"/>
      <c r="N222" s="119"/>
      <c r="O222" s="119"/>
      <c r="P222" s="32"/>
    </row>
    <row r="223" spans="1:16" ht="12" customHeight="1" x14ac:dyDescent="0.2">
      <c r="A223" s="117"/>
      <c r="B223" s="74" t="s">
        <v>89</v>
      </c>
      <c r="C223" s="74"/>
      <c r="D223" s="74"/>
      <c r="E223" s="74"/>
      <c r="F223" s="74"/>
      <c r="G223" s="116"/>
      <c r="H223" s="72"/>
      <c r="I223" s="71"/>
      <c r="J223" s="71"/>
      <c r="K223" s="119"/>
      <c r="L223" s="119"/>
      <c r="M223" s="119"/>
      <c r="N223" s="119"/>
      <c r="O223" s="119"/>
      <c r="P223" s="32"/>
    </row>
    <row r="224" spans="1:16" ht="12" customHeight="1" x14ac:dyDescent="0.2">
      <c r="A224" s="74"/>
      <c r="B224" s="74"/>
      <c r="C224" s="70" t="s">
        <v>82</v>
      </c>
      <c r="D224" s="70"/>
      <c r="E224" s="71"/>
      <c r="F224" s="74"/>
      <c r="G224" s="116"/>
      <c r="H224" s="72"/>
      <c r="I224" s="109" t="s">
        <v>18</v>
      </c>
      <c r="J224" s="71"/>
      <c r="K224" s="271">
        <v>0</v>
      </c>
      <c r="L224" s="121"/>
      <c r="M224" s="273">
        <v>513305</v>
      </c>
      <c r="N224" s="122" t="s">
        <v>3</v>
      </c>
      <c r="O224" s="273">
        <v>0</v>
      </c>
      <c r="P224" s="32"/>
    </row>
    <row r="225" spans="1:16" ht="12" customHeight="1" x14ac:dyDescent="0.2">
      <c r="A225" s="74"/>
      <c r="B225" s="74"/>
      <c r="C225" s="267"/>
      <c r="D225" s="267" t="s">
        <v>357</v>
      </c>
      <c r="E225" s="71"/>
      <c r="F225" s="74"/>
      <c r="G225" s="74"/>
      <c r="H225" s="74"/>
      <c r="I225" s="74"/>
      <c r="J225" s="71"/>
      <c r="K225" s="121">
        <f>+K224</f>
        <v>0</v>
      </c>
      <c r="L225" s="121"/>
      <c r="M225" s="121">
        <f>+M224</f>
        <v>513305</v>
      </c>
      <c r="N225" s="122"/>
      <c r="O225" s="121">
        <f>+O224</f>
        <v>0</v>
      </c>
      <c r="P225" s="32"/>
    </row>
    <row r="226" spans="1:16" ht="6" customHeight="1" x14ac:dyDescent="0.2">
      <c r="A226" s="74"/>
      <c r="B226" s="74"/>
      <c r="C226" s="74"/>
      <c r="D226" s="70"/>
      <c r="E226" s="70"/>
      <c r="F226" s="74"/>
      <c r="G226" s="71"/>
      <c r="H226" s="72"/>
      <c r="I226" s="109"/>
      <c r="J226" s="71"/>
      <c r="K226" s="121"/>
      <c r="L226" s="121"/>
      <c r="M226" s="121"/>
      <c r="N226" s="122"/>
      <c r="O226" s="121"/>
      <c r="P226" s="32"/>
    </row>
    <row r="227" spans="1:16" ht="12" customHeight="1" x14ac:dyDescent="0.2">
      <c r="A227" s="200" t="s">
        <v>213</v>
      </c>
      <c r="B227" s="74"/>
      <c r="C227" s="74"/>
      <c r="D227" s="70"/>
      <c r="E227" s="70"/>
      <c r="F227" s="74"/>
      <c r="G227" s="71"/>
      <c r="H227" s="72"/>
      <c r="I227" s="109"/>
      <c r="J227" s="71"/>
      <c r="K227" s="121"/>
      <c r="L227" s="121"/>
      <c r="M227" s="121"/>
      <c r="N227" s="122"/>
      <c r="O227" s="121"/>
      <c r="P227" s="32"/>
    </row>
    <row r="228" spans="1:16" ht="12" customHeight="1" x14ac:dyDescent="0.2">
      <c r="A228" s="74"/>
      <c r="B228" s="74"/>
      <c r="C228" s="74" t="s">
        <v>214</v>
      </c>
      <c r="D228" s="70"/>
      <c r="E228" s="70"/>
      <c r="F228" s="74"/>
      <c r="G228" s="71"/>
      <c r="H228" s="72"/>
      <c r="I228" s="109" t="s">
        <v>18</v>
      </c>
      <c r="J228" s="71"/>
      <c r="K228" s="121">
        <v>0</v>
      </c>
      <c r="L228" s="121"/>
      <c r="M228" s="121">
        <v>721000</v>
      </c>
      <c r="N228" s="122"/>
      <c r="O228" s="121">
        <v>0</v>
      </c>
      <c r="P228" s="32"/>
    </row>
    <row r="229" spans="1:16" ht="12" customHeight="1" x14ac:dyDescent="0.2">
      <c r="A229" s="74"/>
      <c r="B229" s="74"/>
      <c r="C229" s="74" t="s">
        <v>215</v>
      </c>
      <c r="D229" s="70"/>
      <c r="E229" s="70"/>
      <c r="F229" s="74"/>
      <c r="G229" s="71"/>
      <c r="H229" s="72"/>
      <c r="I229" s="109" t="s">
        <v>18</v>
      </c>
      <c r="J229" s="71"/>
      <c r="K229" s="121">
        <v>0</v>
      </c>
      <c r="L229" s="121"/>
      <c r="M229" s="121">
        <v>270000</v>
      </c>
      <c r="N229" s="122"/>
      <c r="O229" s="121">
        <v>0</v>
      </c>
      <c r="P229" s="32"/>
    </row>
    <row r="230" spans="1:16" ht="12" customHeight="1" x14ac:dyDescent="0.2">
      <c r="A230" s="74"/>
      <c r="B230" s="74"/>
      <c r="C230" s="74"/>
      <c r="D230" s="70" t="s">
        <v>216</v>
      </c>
      <c r="E230" s="70"/>
      <c r="F230" s="74"/>
      <c r="G230" s="71"/>
      <c r="H230" s="72"/>
      <c r="I230" s="109"/>
      <c r="J230" s="71"/>
      <c r="K230" s="199">
        <f>SUM(K228:K229)</f>
        <v>0</v>
      </c>
      <c r="L230" s="121"/>
      <c r="M230" s="199">
        <f>SUM(M228:M229)</f>
        <v>991000</v>
      </c>
      <c r="N230" s="122"/>
      <c r="O230" s="199">
        <f>SUM(O228:O229)</f>
        <v>0</v>
      </c>
      <c r="P230" s="32"/>
    </row>
    <row r="231" spans="1:16" ht="6" customHeight="1" x14ac:dyDescent="0.2">
      <c r="A231" s="74"/>
      <c r="B231" s="74"/>
      <c r="C231" s="74"/>
      <c r="D231" s="70"/>
      <c r="E231" s="70"/>
      <c r="F231" s="74"/>
      <c r="G231" s="71"/>
      <c r="H231" s="72"/>
      <c r="I231" s="109"/>
      <c r="J231" s="71"/>
      <c r="K231" s="121"/>
      <c r="L231" s="121"/>
      <c r="M231" s="121"/>
      <c r="N231" s="122"/>
      <c r="O231" s="121"/>
      <c r="P231" s="32"/>
    </row>
    <row r="232" spans="1:16" ht="12" customHeight="1" x14ac:dyDescent="0.2">
      <c r="A232" s="201" t="s">
        <v>267</v>
      </c>
      <c r="B232" s="32"/>
      <c r="C232" s="32"/>
      <c r="D232" s="71"/>
      <c r="E232" s="71"/>
      <c r="F232" s="74"/>
      <c r="G232" s="116"/>
      <c r="H232" s="72"/>
      <c r="I232" s="71"/>
      <c r="J232" s="71"/>
      <c r="K232" s="119"/>
      <c r="L232" s="119"/>
      <c r="M232" s="119"/>
      <c r="N232" s="119"/>
      <c r="O232" s="119"/>
      <c r="P232" s="32"/>
    </row>
    <row r="233" spans="1:16" ht="12" customHeight="1" x14ac:dyDescent="0.2">
      <c r="A233" s="202" t="s">
        <v>126</v>
      </c>
      <c r="B233" s="32" t="s">
        <v>127</v>
      </c>
      <c r="C233" s="76"/>
      <c r="D233" s="71"/>
      <c r="E233" s="71"/>
      <c r="F233" s="74"/>
      <c r="G233" s="116"/>
      <c r="H233" s="72"/>
      <c r="I233" s="71"/>
      <c r="J233" s="71"/>
      <c r="K233" s="119"/>
      <c r="L233" s="119"/>
      <c r="M233" s="119"/>
      <c r="N233" s="119"/>
      <c r="O233" s="119"/>
      <c r="P233" s="32"/>
    </row>
    <row r="234" spans="1:16" ht="14.25" customHeight="1" x14ac:dyDescent="0.2">
      <c r="A234" s="202"/>
      <c r="B234" s="32"/>
      <c r="C234" s="421" t="s">
        <v>474</v>
      </c>
      <c r="D234" s="71"/>
      <c r="E234" s="71"/>
      <c r="F234" s="74"/>
      <c r="G234" s="116"/>
      <c r="H234" s="72"/>
      <c r="I234" s="340" t="s">
        <v>475</v>
      </c>
      <c r="J234" s="71"/>
      <c r="K234" s="121">
        <v>0</v>
      </c>
      <c r="L234" s="119"/>
      <c r="M234" s="119">
        <v>1025000</v>
      </c>
      <c r="N234" s="119"/>
      <c r="O234" s="121">
        <v>0</v>
      </c>
      <c r="P234" s="150"/>
    </row>
    <row r="235" spans="1:16" ht="12" customHeight="1" x14ac:dyDescent="0.2">
      <c r="A235" s="74"/>
      <c r="B235" s="74"/>
      <c r="C235" s="71" t="s">
        <v>128</v>
      </c>
      <c r="D235" s="71"/>
      <c r="E235" s="71"/>
      <c r="F235" s="74"/>
      <c r="G235" s="116"/>
      <c r="H235" s="72"/>
      <c r="I235" s="109" t="s">
        <v>18</v>
      </c>
      <c r="J235" s="71"/>
      <c r="K235" s="271">
        <v>0</v>
      </c>
      <c r="L235" s="121"/>
      <c r="M235" s="273">
        <v>133725</v>
      </c>
      <c r="N235" s="122" t="s">
        <v>3</v>
      </c>
      <c r="O235" s="274">
        <v>0</v>
      </c>
      <c r="P235" s="32"/>
    </row>
    <row r="236" spans="1:16" ht="12" customHeight="1" x14ac:dyDescent="0.2">
      <c r="A236" s="74"/>
      <c r="B236" s="74"/>
      <c r="C236" s="71"/>
      <c r="D236" s="308" t="s">
        <v>284</v>
      </c>
      <c r="E236" s="308"/>
      <c r="F236" s="74"/>
      <c r="G236" s="71"/>
      <c r="H236" s="72"/>
      <c r="I236" s="109"/>
      <c r="J236" s="71"/>
      <c r="K236" s="275">
        <f>+K235</f>
        <v>0</v>
      </c>
      <c r="L236" s="74"/>
      <c r="M236" s="276">
        <f>SUM(M234:M235)</f>
        <v>1158725</v>
      </c>
      <c r="N236" s="74"/>
      <c r="O236" s="275">
        <f>+O235</f>
        <v>0</v>
      </c>
      <c r="P236" s="32"/>
    </row>
    <row r="237" spans="1:16" ht="6" customHeight="1" x14ac:dyDescent="0.2">
      <c r="A237" s="32"/>
      <c r="B237" s="32"/>
      <c r="C237" s="32"/>
      <c r="D237" s="32"/>
      <c r="E237" s="32"/>
      <c r="F237" s="32"/>
      <c r="G237" s="32"/>
      <c r="H237" s="32"/>
      <c r="I237" s="32"/>
      <c r="J237" s="32"/>
      <c r="K237" s="32"/>
      <c r="L237" s="32"/>
      <c r="M237" s="32"/>
      <c r="N237" s="32"/>
      <c r="O237" s="32"/>
      <c r="P237" s="32"/>
    </row>
    <row r="238" spans="1:16" ht="12" customHeight="1" x14ac:dyDescent="0.2">
      <c r="A238" s="117" t="s">
        <v>83</v>
      </c>
      <c r="B238" s="74"/>
      <c r="C238" s="74"/>
      <c r="D238" s="74"/>
      <c r="E238" s="74"/>
      <c r="F238" s="74"/>
      <c r="G238" s="116"/>
      <c r="H238" s="72"/>
      <c r="I238" s="71"/>
      <c r="J238" s="71"/>
      <c r="K238" s="119"/>
      <c r="L238" s="119"/>
      <c r="M238" s="119"/>
      <c r="N238" s="119"/>
      <c r="O238" s="119"/>
      <c r="P238" s="32"/>
    </row>
    <row r="239" spans="1:16" ht="12" customHeight="1" x14ac:dyDescent="0.2">
      <c r="A239" s="117"/>
      <c r="B239" s="70" t="s">
        <v>153</v>
      </c>
      <c r="C239" s="308"/>
      <c r="D239" s="71"/>
      <c r="E239" s="74"/>
      <c r="F239" s="74"/>
      <c r="G239" s="74"/>
      <c r="H239" s="74"/>
      <c r="I239" s="71"/>
      <c r="J239" s="71"/>
      <c r="K239" s="119"/>
      <c r="L239" s="119"/>
      <c r="M239" s="119"/>
      <c r="N239" s="119"/>
      <c r="O239" s="119"/>
      <c r="P239" s="32"/>
    </row>
    <row r="240" spans="1:16" ht="12" customHeight="1" x14ac:dyDescent="0.2">
      <c r="A240" s="117"/>
      <c r="B240" s="70" t="s">
        <v>125</v>
      </c>
      <c r="C240" s="308"/>
      <c r="D240" s="71"/>
      <c r="E240" s="74"/>
      <c r="F240" s="74"/>
      <c r="G240" s="74"/>
      <c r="H240" s="74"/>
      <c r="I240" s="71"/>
      <c r="J240" s="71"/>
      <c r="K240" s="119"/>
      <c r="L240" s="119"/>
      <c r="M240" s="119"/>
      <c r="N240" s="119"/>
      <c r="O240" s="119"/>
      <c r="P240" s="32"/>
    </row>
    <row r="241" spans="1:16" ht="12" customHeight="1" x14ac:dyDescent="0.2">
      <c r="A241" s="117"/>
      <c r="B241" s="74"/>
      <c r="C241" s="308" t="s">
        <v>119</v>
      </c>
      <c r="D241" s="32"/>
      <c r="E241" s="116"/>
      <c r="F241" s="74"/>
      <c r="G241" s="116"/>
      <c r="H241" s="74"/>
      <c r="I241" s="116" t="s">
        <v>18</v>
      </c>
      <c r="J241" s="71"/>
      <c r="K241" s="120">
        <v>0</v>
      </c>
      <c r="L241" s="73"/>
      <c r="M241" s="120">
        <v>10627.292167705555</v>
      </c>
      <c r="N241" s="73"/>
      <c r="O241" s="120">
        <v>0</v>
      </c>
      <c r="P241" s="32"/>
    </row>
    <row r="242" spans="1:16" ht="12" customHeight="1" x14ac:dyDescent="0.2">
      <c r="A242" s="117"/>
      <c r="B242" s="74"/>
      <c r="C242" s="308" t="s">
        <v>120</v>
      </c>
      <c r="D242" s="32"/>
      <c r="E242" s="116"/>
      <c r="F242" s="74"/>
      <c r="G242" s="116"/>
      <c r="H242" s="74"/>
      <c r="I242" s="116" t="s">
        <v>18</v>
      </c>
      <c r="J242" s="71"/>
      <c r="K242" s="120">
        <v>0</v>
      </c>
      <c r="L242" s="119"/>
      <c r="M242" s="120">
        <v>141783.93914729316</v>
      </c>
      <c r="N242" s="119"/>
      <c r="O242" s="120">
        <v>0</v>
      </c>
      <c r="P242" s="32"/>
    </row>
    <row r="243" spans="1:16" ht="12" customHeight="1" x14ac:dyDescent="0.2">
      <c r="A243" s="117"/>
      <c r="B243" s="74"/>
      <c r="C243" s="308" t="s">
        <v>121</v>
      </c>
      <c r="D243" s="32"/>
      <c r="E243" s="116"/>
      <c r="F243" s="74"/>
      <c r="G243" s="116"/>
      <c r="H243" s="74"/>
      <c r="I243" s="116" t="s">
        <v>18</v>
      </c>
      <c r="J243" s="71"/>
      <c r="K243" s="120">
        <v>0</v>
      </c>
      <c r="L243" s="119"/>
      <c r="M243" s="120">
        <v>565488.6849194793</v>
      </c>
      <c r="N243" s="119"/>
      <c r="O243" s="120">
        <v>0</v>
      </c>
      <c r="P243" s="32"/>
    </row>
    <row r="244" spans="1:16" ht="12" customHeight="1" x14ac:dyDescent="0.2">
      <c r="A244" s="117"/>
      <c r="B244" s="74"/>
      <c r="C244" s="308" t="s">
        <v>122</v>
      </c>
      <c r="D244" s="32"/>
      <c r="E244" s="116"/>
      <c r="F244" s="74"/>
      <c r="G244" s="116"/>
      <c r="H244" s="74"/>
      <c r="I244" s="116" t="s">
        <v>18</v>
      </c>
      <c r="J244" s="71"/>
      <c r="K244" s="120">
        <v>0</v>
      </c>
      <c r="L244" s="119"/>
      <c r="M244" s="120">
        <v>23950.42698738609</v>
      </c>
      <c r="N244" s="119"/>
      <c r="O244" s="120">
        <v>0</v>
      </c>
      <c r="P244" s="32"/>
    </row>
    <row r="245" spans="1:16" ht="12" customHeight="1" x14ac:dyDescent="0.2">
      <c r="A245" s="117"/>
      <c r="B245" s="74"/>
      <c r="C245" s="308" t="s">
        <v>123</v>
      </c>
      <c r="D245" s="308"/>
      <c r="E245" s="116"/>
      <c r="F245" s="74"/>
      <c r="G245" s="116"/>
      <c r="H245" s="74"/>
      <c r="I245" s="116" t="s">
        <v>18</v>
      </c>
      <c r="J245" s="71"/>
      <c r="K245" s="120">
        <v>0</v>
      </c>
      <c r="L245" s="119"/>
      <c r="M245" s="120">
        <v>188879.65677813589</v>
      </c>
      <c r="N245" s="119"/>
      <c r="O245" s="120">
        <v>0</v>
      </c>
      <c r="P245" s="32"/>
    </row>
    <row r="246" spans="1:16" ht="12" customHeight="1" x14ac:dyDescent="0.2">
      <c r="A246" s="117"/>
      <c r="B246" s="74"/>
      <c r="C246" s="308"/>
      <c r="D246" s="308" t="s">
        <v>358</v>
      </c>
      <c r="E246" s="116"/>
      <c r="F246" s="74"/>
      <c r="G246" s="116"/>
      <c r="H246" s="74"/>
      <c r="I246" s="116"/>
      <c r="J246" s="71"/>
      <c r="K246" s="270">
        <f>SUM(K241:K245)</f>
        <v>0</v>
      </c>
      <c r="L246" s="119"/>
      <c r="M246" s="270">
        <f>SUM(M241:M245)</f>
        <v>930730</v>
      </c>
      <c r="N246" s="119"/>
      <c r="O246" s="270">
        <f>SUM(O241:O245)</f>
        <v>0</v>
      </c>
      <c r="P246" s="32"/>
    </row>
    <row r="247" spans="1:16" ht="6" customHeight="1" x14ac:dyDescent="0.2">
      <c r="A247" s="74"/>
      <c r="B247" s="74"/>
      <c r="C247" s="308"/>
      <c r="D247" s="71"/>
      <c r="E247" s="74"/>
      <c r="F247" s="74"/>
      <c r="G247" s="116"/>
      <c r="H247" s="72"/>
      <c r="I247" s="308" t="s">
        <v>3</v>
      </c>
      <c r="J247" s="71"/>
      <c r="K247" s="119"/>
      <c r="L247" s="119"/>
      <c r="M247" s="122" t="s">
        <v>3</v>
      </c>
      <c r="N247" s="119"/>
      <c r="O247" s="119" t="s">
        <v>3</v>
      </c>
      <c r="P247" s="32"/>
    </row>
    <row r="248" spans="1:16" ht="12.75" x14ac:dyDescent="0.2">
      <c r="A248" s="74"/>
      <c r="B248" s="267" t="s">
        <v>125</v>
      </c>
      <c r="C248" s="308"/>
      <c r="D248" s="71"/>
      <c r="E248" s="74"/>
      <c r="F248" s="74"/>
      <c r="G248" s="116"/>
      <c r="H248" s="72"/>
      <c r="I248" s="308"/>
      <c r="J248" s="71"/>
      <c r="K248" s="119"/>
      <c r="L248" s="119"/>
      <c r="M248" s="122"/>
      <c r="N248" s="119"/>
      <c r="O248" s="119"/>
      <c r="P248" s="32"/>
    </row>
    <row r="249" spans="1:16" ht="12.75" x14ac:dyDescent="0.2">
      <c r="A249" s="74"/>
      <c r="B249" s="74"/>
      <c r="C249" s="308" t="s">
        <v>352</v>
      </c>
      <c r="D249" s="71"/>
      <c r="E249" s="74"/>
      <c r="F249" s="74"/>
      <c r="G249" s="116"/>
      <c r="H249" s="72"/>
      <c r="I249" s="308"/>
      <c r="J249" s="71"/>
      <c r="K249" s="119"/>
      <c r="L249" s="119"/>
      <c r="M249" s="122"/>
      <c r="N249" s="119"/>
      <c r="O249" s="119"/>
      <c r="P249" s="32"/>
    </row>
    <row r="250" spans="1:16" ht="12.75" x14ac:dyDescent="0.2">
      <c r="A250" s="74"/>
      <c r="B250" s="74"/>
      <c r="C250" s="19"/>
      <c r="D250" s="308" t="s">
        <v>80</v>
      </c>
      <c r="E250" s="308"/>
      <c r="F250" s="71"/>
      <c r="G250" s="74"/>
      <c r="H250" s="72"/>
      <c r="I250" s="109" t="s">
        <v>18</v>
      </c>
      <c r="J250" s="308"/>
      <c r="K250" s="121">
        <v>0</v>
      </c>
      <c r="L250" s="198"/>
      <c r="M250" s="120">
        <v>62706</v>
      </c>
      <c r="N250" s="119"/>
      <c r="O250" s="121">
        <v>0</v>
      </c>
      <c r="P250" s="32"/>
    </row>
    <row r="251" spans="1:16" ht="12.75" x14ac:dyDescent="0.2">
      <c r="A251" s="74"/>
      <c r="B251" s="74"/>
      <c r="C251" s="308" t="s">
        <v>356</v>
      </c>
      <c r="D251" s="71"/>
      <c r="E251" s="74"/>
      <c r="F251" s="74"/>
      <c r="G251" s="116"/>
      <c r="H251" s="72"/>
      <c r="I251" s="308"/>
      <c r="J251" s="71"/>
      <c r="K251" s="119"/>
      <c r="L251" s="119"/>
      <c r="M251" s="122"/>
      <c r="N251" s="119"/>
      <c r="O251" s="119"/>
      <c r="P251" s="32"/>
    </row>
    <row r="252" spans="1:16" ht="12.75" x14ac:dyDescent="0.2">
      <c r="A252" s="74"/>
      <c r="B252" s="74"/>
      <c r="C252" s="36"/>
      <c r="D252" s="308" t="s">
        <v>181</v>
      </c>
      <c r="E252" s="308"/>
      <c r="F252" s="71"/>
      <c r="G252" s="74"/>
      <c r="H252" s="72"/>
      <c r="I252" s="109" t="s">
        <v>18</v>
      </c>
      <c r="J252" s="308"/>
      <c r="K252" s="121">
        <v>0</v>
      </c>
      <c r="L252" s="198"/>
      <c r="M252" s="120">
        <f>155563</f>
        <v>155563</v>
      </c>
      <c r="N252" s="119"/>
      <c r="O252" s="120">
        <v>0</v>
      </c>
      <c r="P252" s="32"/>
    </row>
    <row r="253" spans="1:16" ht="12.75" x14ac:dyDescent="0.2">
      <c r="A253" s="74"/>
      <c r="B253" s="74"/>
      <c r="C253" s="36"/>
      <c r="D253" s="32" t="s">
        <v>353</v>
      </c>
      <c r="E253" s="74"/>
      <c r="F253" s="74"/>
      <c r="G253" s="116"/>
      <c r="H253" s="72"/>
      <c r="I253" s="109" t="s">
        <v>18</v>
      </c>
      <c r="J253" s="71"/>
      <c r="K253" s="121">
        <v>0</v>
      </c>
      <c r="L253" s="198"/>
      <c r="M253" s="120">
        <v>6856.85</v>
      </c>
      <c r="N253" s="119"/>
      <c r="O253" s="120">
        <v>0</v>
      </c>
      <c r="P253" s="93"/>
    </row>
    <row r="254" spans="1:16" ht="12.75" x14ac:dyDescent="0.2">
      <c r="A254" s="74"/>
      <c r="B254" s="74"/>
      <c r="C254" s="36"/>
      <c r="D254" s="32" t="s">
        <v>354</v>
      </c>
      <c r="E254" s="74"/>
      <c r="F254" s="74"/>
      <c r="G254" s="116"/>
      <c r="H254" s="72"/>
      <c r="I254" s="109" t="s">
        <v>18</v>
      </c>
      <c r="J254" s="71"/>
      <c r="K254" s="121">
        <v>0</v>
      </c>
      <c r="L254" s="198"/>
      <c r="M254" s="120">
        <v>66487</v>
      </c>
      <c r="N254" s="119"/>
      <c r="O254" s="120">
        <v>0</v>
      </c>
      <c r="P254" s="93"/>
    </row>
    <row r="255" spans="1:16" ht="12.75" x14ac:dyDescent="0.2">
      <c r="A255" s="74"/>
      <c r="B255" s="74"/>
      <c r="C255" s="36"/>
      <c r="D255" s="32" t="s">
        <v>355</v>
      </c>
      <c r="E255" s="74"/>
      <c r="F255" s="74"/>
      <c r="G255" s="116"/>
      <c r="H255" s="72"/>
      <c r="I255" s="308"/>
      <c r="J255" s="71"/>
      <c r="K255" s="121">
        <v>0</v>
      </c>
      <c r="L255" s="198"/>
      <c r="M255" s="120">
        <v>30350</v>
      </c>
      <c r="N255" s="119"/>
      <c r="O255" s="120">
        <v>0</v>
      </c>
      <c r="P255" s="93"/>
    </row>
    <row r="256" spans="1:16" ht="12" customHeight="1" x14ac:dyDescent="0.2">
      <c r="A256" s="74"/>
      <c r="B256" s="74"/>
      <c r="C256" s="74"/>
      <c r="D256" s="70" t="s">
        <v>85</v>
      </c>
      <c r="E256" s="71"/>
      <c r="F256" s="74"/>
      <c r="G256" s="116"/>
      <c r="H256" s="72"/>
      <c r="I256" s="109"/>
      <c r="J256" s="71"/>
      <c r="K256" s="199">
        <f>SUM(K250:K255)</f>
        <v>0</v>
      </c>
      <c r="L256" s="121"/>
      <c r="M256" s="199">
        <f>SUM(M250:M255)</f>
        <v>321962.84999999998</v>
      </c>
      <c r="N256" s="122"/>
      <c r="O256" s="199">
        <f>SUM(O250:O255)</f>
        <v>0</v>
      </c>
      <c r="P256" s="32"/>
    </row>
    <row r="257" spans="1:16" ht="6" customHeight="1" x14ac:dyDescent="0.2">
      <c r="A257" s="74"/>
      <c r="B257" s="74"/>
      <c r="C257" s="74"/>
      <c r="D257" s="388"/>
      <c r="E257" s="71"/>
      <c r="F257" s="74"/>
      <c r="G257" s="116"/>
      <c r="H257" s="72"/>
      <c r="I257" s="109"/>
      <c r="J257" s="71"/>
      <c r="K257" s="121"/>
      <c r="L257" s="121"/>
      <c r="M257" s="121"/>
      <c r="N257" s="122"/>
      <c r="O257" s="121"/>
      <c r="P257" s="32"/>
    </row>
    <row r="258" spans="1:16" ht="12.75" x14ac:dyDescent="0.2">
      <c r="A258" s="139"/>
      <c r="B258" s="140" t="s">
        <v>86</v>
      </c>
      <c r="C258" s="139"/>
      <c r="D258" s="140"/>
      <c r="E258" s="141"/>
      <c r="F258" s="74"/>
      <c r="G258" s="142"/>
      <c r="H258" s="146"/>
      <c r="I258" s="143"/>
      <c r="J258" s="140"/>
      <c r="K258" s="203"/>
      <c r="L258" s="204"/>
      <c r="M258" s="144"/>
      <c r="N258" s="145"/>
      <c r="O258" s="203"/>
      <c r="P258" s="32"/>
    </row>
    <row r="259" spans="1:16" ht="12.75" x14ac:dyDescent="0.2">
      <c r="A259" s="139"/>
      <c r="B259" s="139"/>
      <c r="C259" s="140" t="s">
        <v>219</v>
      </c>
      <c r="D259" s="140"/>
      <c r="E259" s="141"/>
      <c r="F259" s="74"/>
      <c r="G259" s="142"/>
      <c r="H259" s="146"/>
      <c r="I259" s="143" t="s">
        <v>18</v>
      </c>
      <c r="J259" s="140"/>
      <c r="K259" s="203">
        <v>0</v>
      </c>
      <c r="L259" s="204"/>
      <c r="M259" s="144">
        <v>138666</v>
      </c>
      <c r="N259" s="145"/>
      <c r="O259" s="203">
        <v>0</v>
      </c>
      <c r="P259" s="32"/>
    </row>
    <row r="260" spans="1:16" ht="12.75" x14ac:dyDescent="0.2">
      <c r="A260" s="139"/>
      <c r="B260" s="139"/>
      <c r="C260" s="140" t="s">
        <v>222</v>
      </c>
      <c r="D260" s="140"/>
      <c r="E260" s="140"/>
      <c r="F260" s="74"/>
      <c r="G260" s="139"/>
      <c r="H260" s="146"/>
      <c r="I260" s="143" t="s">
        <v>18</v>
      </c>
      <c r="J260" s="141"/>
      <c r="K260" s="203">
        <v>0</v>
      </c>
      <c r="L260" s="145"/>
      <c r="M260" s="145">
        <v>8294</v>
      </c>
      <c r="N260" s="145"/>
      <c r="O260" s="145">
        <v>0</v>
      </c>
      <c r="P260" s="32"/>
    </row>
    <row r="261" spans="1:16" ht="12.75" x14ac:dyDescent="0.2">
      <c r="A261" s="139"/>
      <c r="B261" s="139"/>
      <c r="C261" s="139" t="s">
        <v>263</v>
      </c>
      <c r="D261" s="139"/>
      <c r="E261" s="139"/>
      <c r="F261" s="74"/>
      <c r="G261" s="139"/>
      <c r="H261" s="146"/>
      <c r="I261" s="143" t="s">
        <v>18</v>
      </c>
      <c r="J261" s="141"/>
      <c r="K261" s="203">
        <v>0</v>
      </c>
      <c r="L261" s="145"/>
      <c r="M261" s="145">
        <v>16713</v>
      </c>
      <c r="N261" s="145"/>
      <c r="O261" s="203">
        <v>0</v>
      </c>
      <c r="P261" s="32"/>
    </row>
    <row r="262" spans="1:16" ht="12.75" x14ac:dyDescent="0.2">
      <c r="A262" s="139"/>
      <c r="B262" s="139"/>
      <c r="C262" s="140" t="s">
        <v>265</v>
      </c>
      <c r="D262" s="140"/>
      <c r="E262" s="141"/>
      <c r="F262" s="74"/>
      <c r="G262" s="142"/>
      <c r="H262" s="142"/>
      <c r="I262" s="143" t="s">
        <v>18</v>
      </c>
      <c r="J262" s="141"/>
      <c r="K262" s="203">
        <v>0</v>
      </c>
      <c r="L262" s="205"/>
      <c r="M262" s="203">
        <v>4000</v>
      </c>
      <c r="N262" s="205"/>
      <c r="O262" s="203">
        <v>0</v>
      </c>
      <c r="P262" s="32"/>
    </row>
    <row r="263" spans="1:16" ht="12.75" x14ac:dyDescent="0.2">
      <c r="A263" s="139"/>
      <c r="B263" s="139"/>
      <c r="C263" s="140" t="s">
        <v>223</v>
      </c>
      <c r="D263" s="140"/>
      <c r="E263" s="140"/>
      <c r="F263" s="74"/>
      <c r="G263" s="139"/>
      <c r="H263" s="146"/>
      <c r="I263" s="143" t="s">
        <v>18</v>
      </c>
      <c r="J263" s="141"/>
      <c r="K263" s="203">
        <v>0</v>
      </c>
      <c r="L263" s="145"/>
      <c r="M263" s="145">
        <v>13990</v>
      </c>
      <c r="N263" s="145"/>
      <c r="O263" s="203">
        <v>0</v>
      </c>
      <c r="P263" s="32"/>
    </row>
    <row r="264" spans="1:16" ht="12.75" x14ac:dyDescent="0.2">
      <c r="A264" s="139"/>
      <c r="B264" s="139"/>
      <c r="C264" s="139" t="s">
        <v>87</v>
      </c>
      <c r="D264" s="139"/>
      <c r="E264" s="139"/>
      <c r="F264" s="74"/>
      <c r="G264" s="139"/>
      <c r="H264" s="146"/>
      <c r="I264" s="143" t="s">
        <v>18</v>
      </c>
      <c r="J264" s="141"/>
      <c r="K264" s="203">
        <v>0</v>
      </c>
      <c r="L264" s="145"/>
      <c r="M264" s="145">
        <v>10572</v>
      </c>
      <c r="N264" s="145"/>
      <c r="O264" s="203">
        <v>0</v>
      </c>
      <c r="P264" s="32"/>
    </row>
    <row r="265" spans="1:16" ht="12.75" x14ac:dyDescent="0.2">
      <c r="A265" s="139"/>
      <c r="B265" s="139"/>
      <c r="C265" s="140" t="s">
        <v>221</v>
      </c>
      <c r="D265" s="140"/>
      <c r="E265" s="141"/>
      <c r="F265" s="74"/>
      <c r="G265" s="142"/>
      <c r="H265" s="146"/>
      <c r="I265" s="143" t="s">
        <v>18</v>
      </c>
      <c r="J265" s="140"/>
      <c r="K265" s="203">
        <v>0</v>
      </c>
      <c r="L265" s="204"/>
      <c r="M265" s="144">
        <v>150000</v>
      </c>
      <c r="N265" s="145"/>
      <c r="O265" s="203">
        <v>0</v>
      </c>
      <c r="P265" s="32"/>
    </row>
    <row r="266" spans="1:16" ht="12.75" x14ac:dyDescent="0.2">
      <c r="A266" s="139"/>
      <c r="B266" s="139"/>
      <c r="C266" s="139" t="s">
        <v>220</v>
      </c>
      <c r="D266" s="139"/>
      <c r="E266" s="139"/>
      <c r="F266" s="74"/>
      <c r="G266" s="139"/>
      <c r="H266" s="146"/>
      <c r="I266" s="143" t="s">
        <v>18</v>
      </c>
      <c r="J266" s="141"/>
      <c r="K266" s="203">
        <v>0</v>
      </c>
      <c r="L266" s="145"/>
      <c r="M266" s="145">
        <v>5945</v>
      </c>
      <c r="N266" s="145"/>
      <c r="O266" s="203">
        <v>0</v>
      </c>
      <c r="P266" s="32"/>
    </row>
    <row r="267" spans="1:16" ht="12.75" x14ac:dyDescent="0.2">
      <c r="A267" s="139"/>
      <c r="B267" s="139"/>
      <c r="C267" s="140" t="s">
        <v>349</v>
      </c>
      <c r="D267" s="140"/>
      <c r="E267" s="140"/>
      <c r="F267" s="74"/>
      <c r="G267" s="139"/>
      <c r="H267" s="146"/>
      <c r="I267" s="143" t="s">
        <v>18</v>
      </c>
      <c r="J267" s="141"/>
      <c r="K267" s="203">
        <v>0</v>
      </c>
      <c r="L267" s="145"/>
      <c r="M267" s="145">
        <v>1653</v>
      </c>
      <c r="N267" s="145"/>
      <c r="O267" s="203">
        <v>0</v>
      </c>
      <c r="P267" s="32"/>
    </row>
    <row r="268" spans="1:16" ht="12.75" x14ac:dyDescent="0.2">
      <c r="A268" s="139"/>
      <c r="B268" s="139"/>
      <c r="C268" s="140" t="s">
        <v>264</v>
      </c>
      <c r="D268" s="140"/>
      <c r="E268" s="140"/>
      <c r="F268" s="74"/>
      <c r="G268" s="139"/>
      <c r="H268" s="146"/>
      <c r="I268" s="143" t="s">
        <v>18</v>
      </c>
      <c r="J268" s="141"/>
      <c r="K268" s="203">
        <v>0</v>
      </c>
      <c r="L268" s="145"/>
      <c r="M268" s="145">
        <v>8500</v>
      </c>
      <c r="N268" s="145"/>
      <c r="O268" s="203">
        <v>0</v>
      </c>
      <c r="P268" s="32"/>
    </row>
    <row r="269" spans="1:16" ht="12.75" x14ac:dyDescent="0.2">
      <c r="A269" s="139"/>
      <c r="B269" s="139"/>
      <c r="C269" s="140" t="s">
        <v>351</v>
      </c>
      <c r="D269" s="140"/>
      <c r="E269" s="140"/>
      <c r="F269" s="74"/>
      <c r="G269" s="139"/>
      <c r="H269" s="146"/>
      <c r="I269" s="143" t="s">
        <v>18</v>
      </c>
      <c r="J269" s="141"/>
      <c r="K269" s="203">
        <v>0</v>
      </c>
      <c r="L269" s="145"/>
      <c r="M269" s="145">
        <v>12000</v>
      </c>
      <c r="N269" s="145"/>
      <c r="O269" s="203">
        <v>0</v>
      </c>
      <c r="P269" s="32"/>
    </row>
    <row r="270" spans="1:16" ht="12.75" x14ac:dyDescent="0.2">
      <c r="A270" s="139"/>
      <c r="B270" s="139"/>
      <c r="C270" s="139"/>
      <c r="D270" s="139"/>
      <c r="E270" s="139"/>
      <c r="F270" s="74"/>
      <c r="G270" s="139"/>
      <c r="H270" s="146"/>
      <c r="I270" s="143"/>
      <c r="J270" s="141"/>
      <c r="K270" s="203"/>
      <c r="L270" s="145"/>
      <c r="M270" s="145"/>
      <c r="N270" s="145"/>
      <c r="O270" s="203"/>
      <c r="P270" s="32"/>
    </row>
    <row r="271" spans="1:16" ht="12.75" x14ac:dyDescent="0.2">
      <c r="A271" s="74"/>
      <c r="B271" s="32"/>
      <c r="C271" s="32"/>
      <c r="D271" s="32"/>
      <c r="E271" s="32"/>
      <c r="F271" s="32"/>
      <c r="G271" s="32"/>
      <c r="H271" s="32"/>
      <c r="I271" s="109" t="s">
        <v>5</v>
      </c>
      <c r="J271" s="32"/>
      <c r="K271" s="32"/>
      <c r="L271" s="32"/>
      <c r="M271" s="32"/>
      <c r="N271" s="32"/>
      <c r="O271" s="32"/>
      <c r="P271" s="32"/>
    </row>
    <row r="272" spans="1:16" ht="12.75" x14ac:dyDescent="0.2">
      <c r="A272" s="32"/>
      <c r="B272" s="32"/>
      <c r="C272" s="32"/>
      <c r="D272" s="32"/>
      <c r="E272" s="32"/>
      <c r="F272" s="32"/>
      <c r="G272" s="226" t="s">
        <v>6</v>
      </c>
      <c r="H272" s="116"/>
      <c r="I272" s="109" t="s">
        <v>7</v>
      </c>
      <c r="J272" s="71"/>
      <c r="K272" s="109" t="s">
        <v>8</v>
      </c>
      <c r="L272" s="109"/>
      <c r="M272" s="71"/>
      <c r="N272" s="71"/>
      <c r="O272" s="338" t="s">
        <v>345</v>
      </c>
      <c r="P272" s="32"/>
    </row>
    <row r="273" spans="1:16" ht="12.75" x14ac:dyDescent="0.2">
      <c r="A273" s="269" t="s">
        <v>9</v>
      </c>
      <c r="B273" s="74"/>
      <c r="C273" s="74"/>
      <c r="D273" s="74"/>
      <c r="E273" s="71"/>
      <c r="F273" s="71"/>
      <c r="G273" s="32" t="s">
        <v>427</v>
      </c>
      <c r="H273" s="116"/>
      <c r="I273" s="109" t="s">
        <v>10</v>
      </c>
      <c r="J273" s="71"/>
      <c r="K273" s="109" t="s">
        <v>11</v>
      </c>
      <c r="L273" s="109"/>
      <c r="M273" s="109" t="s">
        <v>12</v>
      </c>
      <c r="N273" s="71"/>
      <c r="O273" s="110" t="s">
        <v>226</v>
      </c>
      <c r="P273" s="32"/>
    </row>
    <row r="274" spans="1:16" ht="12.75" x14ac:dyDescent="0.2">
      <c r="A274" s="117" t="s">
        <v>13</v>
      </c>
      <c r="B274" s="269"/>
      <c r="C274" s="71"/>
      <c r="D274" s="74"/>
      <c r="E274" s="74"/>
      <c r="F274" s="74"/>
      <c r="G274" s="413" t="s">
        <v>428</v>
      </c>
      <c r="H274" s="196"/>
      <c r="I274" s="197" t="s">
        <v>14</v>
      </c>
      <c r="J274" s="71"/>
      <c r="K274" s="197" t="s">
        <v>15</v>
      </c>
      <c r="L274" s="197"/>
      <c r="M274" s="197" t="s">
        <v>15</v>
      </c>
      <c r="N274" s="71"/>
      <c r="O274" s="115" t="s">
        <v>230</v>
      </c>
      <c r="P274" s="32"/>
    </row>
    <row r="275" spans="1:16" ht="12.75" x14ac:dyDescent="0.2">
      <c r="A275" s="269" t="s">
        <v>16</v>
      </c>
      <c r="B275" s="269"/>
      <c r="C275" s="74"/>
      <c r="D275" s="74"/>
      <c r="E275" s="32"/>
      <c r="F275" s="308" t="s">
        <v>3</v>
      </c>
      <c r="G275" s="109" t="s">
        <v>268</v>
      </c>
      <c r="H275" s="109"/>
      <c r="I275" s="116" t="s">
        <v>269</v>
      </c>
      <c r="J275" s="71"/>
      <c r="K275" s="109" t="s">
        <v>270</v>
      </c>
      <c r="L275" s="109"/>
      <c r="M275" s="109" t="s">
        <v>158</v>
      </c>
      <c r="N275" s="71"/>
      <c r="O275" s="109" t="s">
        <v>56</v>
      </c>
      <c r="P275" s="32"/>
    </row>
    <row r="276" spans="1:16" ht="12" customHeight="1" x14ac:dyDescent="0.2">
      <c r="A276" s="139"/>
      <c r="B276" s="140" t="s">
        <v>456</v>
      </c>
      <c r="C276" s="139"/>
      <c r="D276" s="140"/>
      <c r="E276" s="141"/>
      <c r="F276" s="74"/>
      <c r="G276" s="142"/>
      <c r="H276" s="146"/>
      <c r="I276" s="143"/>
      <c r="J276" s="140"/>
      <c r="K276" s="203"/>
      <c r="L276" s="204"/>
      <c r="M276" s="144"/>
      <c r="N276" s="145"/>
      <c r="O276" s="203"/>
      <c r="P276" s="32"/>
    </row>
    <row r="277" spans="1:16" ht="12" customHeight="1" x14ac:dyDescent="0.2">
      <c r="A277" s="139"/>
      <c r="B277" s="139"/>
      <c r="C277" s="140" t="s">
        <v>348</v>
      </c>
      <c r="D277" s="140"/>
      <c r="E277" s="140"/>
      <c r="F277" s="74"/>
      <c r="G277" s="139"/>
      <c r="H277" s="146"/>
      <c r="I277" s="143" t="s">
        <v>18</v>
      </c>
      <c r="J277" s="141"/>
      <c r="K277" s="203">
        <v>0</v>
      </c>
      <c r="L277" s="145"/>
      <c r="M277" s="145">
        <v>69705</v>
      </c>
      <c r="N277" s="145"/>
      <c r="O277" s="203">
        <v>0</v>
      </c>
      <c r="P277" s="32"/>
    </row>
    <row r="278" spans="1:16" ht="12" customHeight="1" x14ac:dyDescent="0.2">
      <c r="A278" s="139"/>
      <c r="B278" s="139"/>
      <c r="C278" s="139" t="s">
        <v>350</v>
      </c>
      <c r="D278" s="139"/>
      <c r="E278" s="139"/>
      <c r="F278" s="74"/>
      <c r="G278" s="139"/>
      <c r="H278" s="146"/>
      <c r="I278" s="143" t="s">
        <v>18</v>
      </c>
      <c r="J278" s="141"/>
      <c r="K278" s="203">
        <v>0</v>
      </c>
      <c r="L278" s="145"/>
      <c r="M278" s="145">
        <v>19057</v>
      </c>
      <c r="N278" s="145"/>
      <c r="O278" s="203">
        <v>0</v>
      </c>
      <c r="P278" s="32"/>
    </row>
    <row r="279" spans="1:16" ht="12" customHeight="1" x14ac:dyDescent="0.2">
      <c r="A279" s="139"/>
      <c r="B279" s="139"/>
      <c r="C279" s="525" t="s">
        <v>509</v>
      </c>
      <c r="D279" s="465"/>
      <c r="E279" s="465"/>
      <c r="F279" s="465"/>
      <c r="G279" s="445"/>
      <c r="H279" s="526"/>
      <c r="I279" s="527" t="s">
        <v>18</v>
      </c>
      <c r="J279" s="528"/>
      <c r="K279" s="529">
        <v>0</v>
      </c>
      <c r="L279" s="530"/>
      <c r="M279" s="530">
        <v>222961</v>
      </c>
      <c r="N279" s="530"/>
      <c r="O279" s="529">
        <v>0</v>
      </c>
      <c r="P279" s="32"/>
    </row>
    <row r="280" spans="1:16" ht="12" customHeight="1" x14ac:dyDescent="0.2">
      <c r="A280" s="74"/>
      <c r="B280" s="74"/>
      <c r="C280" s="74"/>
      <c r="D280" s="308" t="s">
        <v>179</v>
      </c>
      <c r="E280" s="308"/>
      <c r="F280" s="74"/>
      <c r="G280" s="74"/>
      <c r="H280" s="72"/>
      <c r="I280" s="109"/>
      <c r="J280" s="71"/>
      <c r="K280" s="121"/>
      <c r="L280" s="119"/>
      <c r="M280" s="206">
        <f>SUM(M259:M279)</f>
        <v>682056</v>
      </c>
      <c r="N280" s="119"/>
      <c r="O280" s="206">
        <f>SUM(O277:O278)</f>
        <v>0</v>
      </c>
      <c r="P280" s="32"/>
    </row>
    <row r="281" spans="1:16" ht="6" customHeight="1" x14ac:dyDescent="0.2">
      <c r="A281" s="74"/>
      <c r="B281" s="70"/>
      <c r="C281" s="308"/>
      <c r="D281" s="71"/>
      <c r="E281" s="74"/>
      <c r="F281" s="74"/>
      <c r="G281" s="116"/>
      <c r="H281" s="72"/>
      <c r="I281" s="109"/>
      <c r="J281" s="308"/>
      <c r="K281" s="121"/>
      <c r="L281" s="198"/>
      <c r="M281" s="120"/>
      <c r="N281" s="119"/>
      <c r="O281" s="198"/>
      <c r="P281" s="32"/>
    </row>
    <row r="282" spans="1:16" ht="12" customHeight="1" x14ac:dyDescent="0.2">
      <c r="A282" s="74"/>
      <c r="B282" s="74"/>
      <c r="C282" s="74"/>
      <c r="D282" s="308" t="s">
        <v>88</v>
      </c>
      <c r="E282" s="74"/>
      <c r="F282" s="74"/>
      <c r="G282" s="71"/>
      <c r="H282" s="72"/>
      <c r="I282" s="109"/>
      <c r="J282" s="308"/>
      <c r="K282" s="206">
        <f>++K256+K280</f>
        <v>0</v>
      </c>
      <c r="L282" s="198"/>
      <c r="M282" s="206">
        <f>+M246+M256+M280</f>
        <v>1934748.85</v>
      </c>
      <c r="N282" s="119"/>
      <c r="O282" s="206">
        <f>+O256+O280</f>
        <v>0</v>
      </c>
      <c r="P282" s="32"/>
    </row>
    <row r="283" spans="1:16" ht="6" customHeight="1" x14ac:dyDescent="0.2">
      <c r="A283" s="74"/>
      <c r="B283" s="74"/>
      <c r="C283" s="74"/>
      <c r="D283" s="308"/>
      <c r="E283" s="74"/>
      <c r="F283" s="74"/>
      <c r="G283" s="71"/>
      <c r="H283" s="72"/>
      <c r="I283" s="109"/>
      <c r="J283" s="308"/>
      <c r="K283" s="120"/>
      <c r="L283" s="198"/>
      <c r="M283" s="120"/>
      <c r="N283" s="119"/>
      <c r="O283" s="120"/>
      <c r="P283" s="32"/>
    </row>
    <row r="284" spans="1:16" ht="12" customHeight="1" x14ac:dyDescent="0.2">
      <c r="A284" s="200" t="s">
        <v>217</v>
      </c>
      <c r="B284" s="74"/>
      <c r="C284" s="74"/>
      <c r="D284" s="308"/>
      <c r="E284" s="308"/>
      <c r="F284" s="74"/>
      <c r="G284" s="71"/>
      <c r="H284" s="72"/>
      <c r="I284" s="109"/>
      <c r="J284" s="71"/>
      <c r="K284" s="121"/>
      <c r="L284" s="121"/>
      <c r="M284" s="121"/>
      <c r="N284" s="122"/>
      <c r="O284" s="121"/>
      <c r="P284" s="32"/>
    </row>
    <row r="285" spans="1:16" ht="12" customHeight="1" x14ac:dyDescent="0.2">
      <c r="A285" s="74"/>
      <c r="B285" s="74"/>
      <c r="C285" s="74" t="s">
        <v>218</v>
      </c>
      <c r="D285" s="308"/>
      <c r="E285" s="308"/>
      <c r="F285" s="74"/>
      <c r="G285" s="71"/>
      <c r="H285" s="72"/>
      <c r="I285" s="109" t="s">
        <v>18</v>
      </c>
      <c r="J285" s="71"/>
      <c r="K285" s="121">
        <v>0</v>
      </c>
      <c r="L285" s="121"/>
      <c r="M285" s="121">
        <v>4343</v>
      </c>
      <c r="N285" s="122"/>
      <c r="O285" s="121">
        <v>0</v>
      </c>
      <c r="P285" s="32"/>
    </row>
    <row r="286" spans="1:16" ht="6" customHeight="1" x14ac:dyDescent="0.2">
      <c r="A286" s="74"/>
      <c r="B286" s="74"/>
      <c r="C286" s="74"/>
      <c r="D286" s="308"/>
      <c r="E286" s="74"/>
      <c r="F286" s="74"/>
      <c r="G286" s="71"/>
      <c r="H286" s="72"/>
      <c r="I286" s="109"/>
      <c r="J286" s="308"/>
      <c r="K286" s="120"/>
      <c r="L286" s="198"/>
      <c r="M286" s="120"/>
      <c r="N286" s="119"/>
      <c r="O286" s="120"/>
      <c r="P286" s="32"/>
    </row>
    <row r="287" spans="1:16" ht="12" customHeight="1" x14ac:dyDescent="0.2">
      <c r="A287" s="117" t="s">
        <v>90</v>
      </c>
      <c r="B287" s="74"/>
      <c r="C287" s="74"/>
      <c r="D287" s="117"/>
      <c r="E287" s="71"/>
      <c r="F287" s="74"/>
      <c r="G287" s="116"/>
      <c r="H287" s="72"/>
      <c r="I287" s="109"/>
      <c r="J287" s="308"/>
      <c r="K287" s="198"/>
      <c r="L287" s="198"/>
      <c r="M287" s="119"/>
      <c r="N287" s="119"/>
      <c r="O287" s="198"/>
      <c r="P287" s="32"/>
    </row>
    <row r="288" spans="1:16" ht="17.25" customHeight="1" x14ac:dyDescent="0.2">
      <c r="A288" s="74"/>
      <c r="B288" s="74"/>
      <c r="C288" s="308" t="s">
        <v>508</v>
      </c>
      <c r="D288" s="308"/>
      <c r="E288" s="71"/>
      <c r="F288" s="74"/>
      <c r="G288" s="116"/>
      <c r="H288" s="72"/>
      <c r="I288" s="109" t="s">
        <v>18</v>
      </c>
      <c r="J288" s="308"/>
      <c r="K288" s="125">
        <v>0</v>
      </c>
      <c r="L288" s="198"/>
      <c r="M288" s="124">
        <v>500000</v>
      </c>
      <c r="N288" s="207"/>
      <c r="O288" s="125">
        <v>500000</v>
      </c>
      <c r="P288" s="32"/>
    </row>
    <row r="289" spans="1:16" ht="12" customHeight="1" x14ac:dyDescent="0.2">
      <c r="A289" s="74"/>
      <c r="B289" s="74"/>
      <c r="C289" s="308"/>
      <c r="D289" s="308" t="s">
        <v>162</v>
      </c>
      <c r="E289" s="71"/>
      <c r="F289" s="74"/>
      <c r="G289" s="116"/>
      <c r="H289" s="72"/>
      <c r="I289" s="109"/>
      <c r="J289" s="308"/>
      <c r="K289" s="198">
        <f>SUM(K288:K288)</f>
        <v>0</v>
      </c>
      <c r="L289" s="198"/>
      <c r="M289" s="198">
        <f>SUM(M288:M288)</f>
        <v>500000</v>
      </c>
      <c r="N289" s="119"/>
      <c r="O289" s="198">
        <f>SUM(O288:O288)</f>
        <v>500000</v>
      </c>
      <c r="P289" s="32"/>
    </row>
    <row r="290" spans="1:16" ht="6" customHeight="1" x14ac:dyDescent="0.2">
      <c r="A290" s="74"/>
      <c r="B290" s="74"/>
      <c r="C290" s="308"/>
      <c r="D290" s="308"/>
      <c r="E290" s="71"/>
      <c r="F290" s="74"/>
      <c r="G290" s="116"/>
      <c r="H290" s="72"/>
      <c r="I290" s="109"/>
      <c r="J290" s="308"/>
      <c r="K290" s="198"/>
      <c r="L290" s="198"/>
      <c r="M290" s="198"/>
      <c r="N290" s="119"/>
      <c r="O290" s="198"/>
      <c r="P290" s="32"/>
    </row>
    <row r="291" spans="1:16" ht="12" customHeight="1" x14ac:dyDescent="0.2">
      <c r="A291" s="117" t="s">
        <v>212</v>
      </c>
      <c r="B291" s="74"/>
      <c r="C291" s="71"/>
      <c r="D291" s="71"/>
      <c r="E291" s="71"/>
      <c r="F291" s="74"/>
      <c r="G291" s="116"/>
      <c r="H291" s="72"/>
      <c r="I291" s="109"/>
      <c r="J291" s="71"/>
      <c r="K291" s="121"/>
      <c r="L291" s="121"/>
      <c r="M291" s="120"/>
      <c r="N291" s="122"/>
      <c r="O291" s="120"/>
      <c r="P291" s="32"/>
    </row>
    <row r="292" spans="1:16" ht="12" customHeight="1" x14ac:dyDescent="0.2">
      <c r="A292" s="117"/>
      <c r="B292" s="74"/>
      <c r="C292" s="308" t="s">
        <v>129</v>
      </c>
      <c r="D292" s="308"/>
      <c r="E292" s="71"/>
      <c r="F292" s="74"/>
      <c r="G292" s="116"/>
      <c r="H292" s="72"/>
      <c r="I292" s="109" t="s">
        <v>18</v>
      </c>
      <c r="J292" s="71"/>
      <c r="K292" s="121">
        <v>0</v>
      </c>
      <c r="L292" s="121"/>
      <c r="M292" s="120">
        <v>523780</v>
      </c>
      <c r="N292" s="120"/>
      <c r="O292" s="121">
        <v>523780</v>
      </c>
      <c r="P292" s="32"/>
    </row>
    <row r="293" spans="1:16" ht="12" customHeight="1" x14ac:dyDescent="0.2">
      <c r="A293" s="117"/>
      <c r="B293" s="74"/>
      <c r="C293" s="308" t="s">
        <v>347</v>
      </c>
      <c r="D293" s="308"/>
      <c r="E293" s="71"/>
      <c r="F293" s="74"/>
      <c r="G293" s="116"/>
      <c r="H293" s="72"/>
      <c r="I293" s="109" t="s">
        <v>18</v>
      </c>
      <c r="J293" s="71"/>
      <c r="K293" s="121">
        <v>0</v>
      </c>
      <c r="L293" s="121"/>
      <c r="M293" s="120">
        <v>323110</v>
      </c>
      <c r="N293" s="120"/>
      <c r="O293" s="121">
        <v>0</v>
      </c>
      <c r="P293" s="93"/>
    </row>
    <row r="294" spans="1:16" ht="12" customHeight="1" x14ac:dyDescent="0.2">
      <c r="A294" s="74"/>
      <c r="B294" s="74"/>
      <c r="C294" s="70" t="s">
        <v>3</v>
      </c>
      <c r="D294" s="267" t="s">
        <v>346</v>
      </c>
      <c r="E294" s="71"/>
      <c r="F294" s="74"/>
      <c r="G294" s="116"/>
      <c r="H294" s="72"/>
      <c r="I294" s="109" t="s">
        <v>18</v>
      </c>
      <c r="J294" s="71"/>
      <c r="K294" s="121">
        <v>0</v>
      </c>
      <c r="L294" s="121"/>
      <c r="M294" s="270">
        <f>SUM(M292:M293)</f>
        <v>846890</v>
      </c>
      <c r="N294" s="120"/>
      <c r="O294" s="270">
        <f>SUM(O292:O293)</f>
        <v>523780</v>
      </c>
      <c r="P294" s="32"/>
    </row>
    <row r="295" spans="1:16" ht="6" customHeight="1" x14ac:dyDescent="0.2">
      <c r="A295" s="74"/>
      <c r="B295" s="74"/>
      <c r="C295" s="71"/>
      <c r="D295" s="71"/>
      <c r="E295" s="71"/>
      <c r="F295" s="74"/>
      <c r="G295" s="116"/>
      <c r="H295" s="72"/>
      <c r="I295" s="109"/>
      <c r="J295" s="71"/>
      <c r="K295" s="120"/>
      <c r="L295" s="121"/>
      <c r="M295" s="120"/>
      <c r="N295" s="122"/>
      <c r="O295" s="120"/>
      <c r="P295" s="32"/>
    </row>
    <row r="296" spans="1:16" ht="12" customHeight="1" x14ac:dyDescent="0.2">
      <c r="A296" s="117" t="s">
        <v>91</v>
      </c>
      <c r="B296" s="74"/>
      <c r="C296" s="74"/>
      <c r="D296" s="117"/>
      <c r="E296" s="71"/>
      <c r="F296" s="74"/>
      <c r="G296" s="116"/>
      <c r="H296" s="72"/>
      <c r="I296" s="109"/>
      <c r="J296" s="70"/>
      <c r="K296" s="198"/>
      <c r="L296" s="198"/>
      <c r="M296" s="119"/>
      <c r="N296" s="119"/>
      <c r="O296" s="198"/>
      <c r="P296" s="32"/>
    </row>
    <row r="297" spans="1:16" ht="12" customHeight="1" x14ac:dyDescent="0.2">
      <c r="A297" s="117"/>
      <c r="B297" s="74"/>
      <c r="C297" s="74" t="s">
        <v>297</v>
      </c>
      <c r="D297" s="117"/>
      <c r="E297" s="71"/>
      <c r="F297" s="74"/>
      <c r="G297" s="116"/>
      <c r="H297" s="72"/>
      <c r="I297" s="109"/>
      <c r="J297" s="70"/>
      <c r="K297" s="198"/>
      <c r="L297" s="198"/>
      <c r="M297" s="119"/>
      <c r="N297" s="119"/>
      <c r="O297" s="198"/>
      <c r="P297" s="32"/>
    </row>
    <row r="298" spans="1:16" ht="12" customHeight="1" x14ac:dyDescent="0.2">
      <c r="A298" s="117"/>
      <c r="B298" s="74"/>
      <c r="C298" s="74"/>
      <c r="D298" s="173" t="s">
        <v>0</v>
      </c>
      <c r="E298" s="71" t="s">
        <v>296</v>
      </c>
      <c r="F298" s="74"/>
      <c r="G298" s="116"/>
      <c r="H298" s="72"/>
      <c r="I298" s="531" t="s">
        <v>363</v>
      </c>
      <c r="J298" s="70"/>
      <c r="K298" s="121">
        <v>0</v>
      </c>
      <c r="L298" s="121"/>
      <c r="M298" s="120">
        <v>42778</v>
      </c>
      <c r="N298" s="134"/>
      <c r="O298" s="135">
        <v>0</v>
      </c>
      <c r="P298" s="93"/>
    </row>
    <row r="299" spans="1:16" ht="12" customHeight="1" x14ac:dyDescent="0.2">
      <c r="A299" s="117"/>
      <c r="B299" s="74"/>
      <c r="C299" s="74"/>
      <c r="D299" s="117"/>
      <c r="E299" s="71"/>
      <c r="F299" s="74" t="s">
        <v>295</v>
      </c>
      <c r="G299" s="116"/>
      <c r="H299" s="72"/>
      <c r="I299" s="531"/>
      <c r="J299" s="70"/>
      <c r="K299" s="198"/>
      <c r="L299" s="198"/>
      <c r="M299" s="119"/>
      <c r="N299" s="119"/>
      <c r="O299" s="198"/>
      <c r="P299" s="32"/>
    </row>
    <row r="300" spans="1:16" ht="12" customHeight="1" x14ac:dyDescent="0.2">
      <c r="A300" s="117"/>
      <c r="B300" s="74"/>
      <c r="C300" s="74"/>
      <c r="D300" s="173" t="s">
        <v>0</v>
      </c>
      <c r="E300" s="70"/>
      <c r="F300" s="74"/>
      <c r="G300" s="116"/>
      <c r="H300" s="72"/>
      <c r="I300" s="531" t="s">
        <v>359</v>
      </c>
      <c r="J300" s="70"/>
      <c r="K300" s="121">
        <v>0</v>
      </c>
      <c r="L300" s="121"/>
      <c r="M300" s="120">
        <v>55788</v>
      </c>
      <c r="N300" s="119"/>
      <c r="O300" s="121">
        <v>0</v>
      </c>
      <c r="P300" s="32"/>
    </row>
    <row r="301" spans="1:16" ht="12" customHeight="1" x14ac:dyDescent="0.2">
      <c r="A301" s="117"/>
      <c r="B301" s="74"/>
      <c r="C301" s="74"/>
      <c r="D301" s="74"/>
      <c r="E301" s="70" t="s">
        <v>147</v>
      </c>
      <c r="F301" s="74"/>
      <c r="G301" s="116"/>
      <c r="H301" s="72"/>
      <c r="I301" s="531"/>
      <c r="J301" s="70"/>
      <c r="K301" s="198"/>
      <c r="L301" s="198"/>
      <c r="M301" s="119"/>
      <c r="N301" s="119"/>
      <c r="O301" s="198"/>
      <c r="P301" s="32"/>
    </row>
    <row r="302" spans="1:16" ht="12" customHeight="1" x14ac:dyDescent="0.2">
      <c r="A302" s="117"/>
      <c r="B302" s="74"/>
      <c r="C302" s="74"/>
      <c r="D302" s="208" t="s">
        <v>1</v>
      </c>
      <c r="E302" s="74"/>
      <c r="F302" s="74"/>
      <c r="G302" s="71"/>
      <c r="H302" s="72"/>
      <c r="I302" s="531" t="s">
        <v>361</v>
      </c>
      <c r="J302" s="70"/>
      <c r="K302" s="121">
        <v>0</v>
      </c>
      <c r="L302" s="121"/>
      <c r="M302" s="120">
        <v>38677</v>
      </c>
      <c r="N302" s="119"/>
      <c r="O302" s="121">
        <v>0</v>
      </c>
      <c r="P302" s="32"/>
    </row>
    <row r="303" spans="1:16" ht="12" customHeight="1" x14ac:dyDescent="0.2">
      <c r="A303" s="117"/>
      <c r="B303" s="74"/>
      <c r="C303" s="74"/>
      <c r="D303" s="208" t="s">
        <v>2</v>
      </c>
      <c r="E303" s="74"/>
      <c r="F303" s="74"/>
      <c r="G303" s="71"/>
      <c r="H303" s="72"/>
      <c r="I303" s="531" t="s">
        <v>360</v>
      </c>
      <c r="J303" s="70"/>
      <c r="K303" s="121">
        <v>0</v>
      </c>
      <c r="L303" s="121"/>
      <c r="M303" s="120">
        <v>21359</v>
      </c>
      <c r="N303" s="119"/>
      <c r="O303" s="121">
        <v>0</v>
      </c>
      <c r="P303" s="32"/>
    </row>
    <row r="304" spans="1:16" ht="12" customHeight="1" x14ac:dyDescent="0.2">
      <c r="A304" s="74"/>
      <c r="B304" s="74"/>
      <c r="C304" s="74"/>
      <c r="D304" s="70" t="s">
        <v>3</v>
      </c>
      <c r="E304" s="70" t="s">
        <v>201</v>
      </c>
      <c r="F304" s="74"/>
      <c r="G304" s="71"/>
      <c r="H304" s="72"/>
      <c r="I304" s="109" t="s">
        <v>3</v>
      </c>
      <c r="J304" s="70"/>
      <c r="K304" s="209">
        <v>0</v>
      </c>
      <c r="L304" s="198"/>
      <c r="M304" s="127">
        <f>SUM(M300:M303)</f>
        <v>115824</v>
      </c>
      <c r="N304" s="119"/>
      <c r="O304" s="209">
        <v>0</v>
      </c>
      <c r="P304" s="32"/>
    </row>
    <row r="305" spans="1:16" ht="12" customHeight="1" x14ac:dyDescent="0.2">
      <c r="A305" s="74"/>
      <c r="B305" s="74"/>
      <c r="C305" s="74"/>
      <c r="D305" s="267" t="s">
        <v>362</v>
      </c>
      <c r="E305" s="267"/>
      <c r="F305" s="74"/>
      <c r="G305" s="71"/>
      <c r="H305" s="72"/>
      <c r="I305" s="109"/>
      <c r="J305" s="267"/>
      <c r="K305" s="127">
        <f>+K298+K304</f>
        <v>0</v>
      </c>
      <c r="L305" s="198"/>
      <c r="M305" s="127">
        <f>+M298+M304</f>
        <v>158602</v>
      </c>
      <c r="N305" s="119"/>
      <c r="O305" s="127">
        <f>+O298+O304</f>
        <v>0</v>
      </c>
      <c r="P305" s="32"/>
    </row>
    <row r="306" spans="1:16" ht="6" customHeight="1" x14ac:dyDescent="0.2">
      <c r="A306" s="32"/>
      <c r="B306" s="32"/>
      <c r="C306" s="32"/>
      <c r="D306" s="32"/>
      <c r="E306" s="32"/>
      <c r="F306" s="32"/>
      <c r="G306" s="32"/>
      <c r="H306" s="32"/>
      <c r="I306" s="32"/>
      <c r="J306" s="32"/>
      <c r="K306" s="32"/>
      <c r="L306" s="32"/>
      <c r="M306" s="32"/>
      <c r="N306" s="32"/>
      <c r="O306" s="32"/>
      <c r="P306" s="32"/>
    </row>
    <row r="307" spans="1:16" ht="12" customHeight="1" x14ac:dyDescent="0.2">
      <c r="A307" s="74"/>
      <c r="B307" s="74"/>
      <c r="C307" s="74"/>
      <c r="D307" s="70" t="s">
        <v>53</v>
      </c>
      <c r="E307" s="70"/>
      <c r="F307" s="74"/>
      <c r="G307" s="71"/>
      <c r="H307" s="72"/>
      <c r="I307" s="71"/>
      <c r="J307" s="71"/>
      <c r="K307" s="124">
        <f>++K220+K225+K230+K236+K282+K289+K294+K305</f>
        <v>0</v>
      </c>
      <c r="L307" s="151"/>
      <c r="M307" s="124">
        <f>++M220+M225+M230+M236+M282+M285+M289+M294+M305</f>
        <v>6150126.8499999996</v>
      </c>
      <c r="N307" s="151"/>
      <c r="O307" s="124">
        <f>++O220+O225+O230+O236+O282+O289+O294+O305</f>
        <v>1023780</v>
      </c>
      <c r="P307" s="32"/>
    </row>
    <row r="308" spans="1:16" ht="6" customHeight="1" x14ac:dyDescent="0.2">
      <c r="A308" s="74"/>
      <c r="B308" s="74"/>
      <c r="C308" s="74"/>
      <c r="D308" s="367"/>
      <c r="E308" s="367"/>
      <c r="F308" s="74"/>
      <c r="G308" s="71"/>
      <c r="H308" s="72"/>
      <c r="I308" s="71"/>
      <c r="J308" s="71"/>
      <c r="K308" s="120"/>
      <c r="L308" s="151"/>
      <c r="M308" s="120"/>
      <c r="N308" s="151"/>
      <c r="O308" s="120"/>
      <c r="P308" s="32"/>
    </row>
    <row r="309" spans="1:16" ht="12.75" x14ac:dyDescent="0.2">
      <c r="A309" s="523" t="s">
        <v>503</v>
      </c>
      <c r="B309" s="498"/>
      <c r="C309" s="498"/>
      <c r="D309" s="498"/>
      <c r="E309" s="498"/>
      <c r="F309" s="498"/>
      <c r="G309" s="126"/>
      <c r="H309" s="126"/>
      <c r="I309" s="441" t="s">
        <v>3</v>
      </c>
      <c r="J309" s="126"/>
      <c r="K309" s="442" t="s">
        <v>3</v>
      </c>
      <c r="L309" s="421"/>
      <c r="M309" s="443" t="s">
        <v>3</v>
      </c>
      <c r="N309" s="443" t="s">
        <v>3</v>
      </c>
      <c r="O309" s="444" t="s">
        <v>3</v>
      </c>
      <c r="P309" s="32"/>
    </row>
    <row r="310" spans="1:16" ht="14.25" x14ac:dyDescent="0.2">
      <c r="A310" s="93"/>
      <c r="B310" s="93"/>
      <c r="C310" s="93" t="s">
        <v>505</v>
      </c>
      <c r="D310" s="93"/>
      <c r="E310" s="440"/>
      <c r="F310" s="93"/>
      <c r="G310" s="126"/>
      <c r="H310" s="126"/>
      <c r="I310" s="441" t="s">
        <v>504</v>
      </c>
      <c r="J310" s="126"/>
      <c r="K310" s="442">
        <v>0</v>
      </c>
      <c r="L310" s="421"/>
      <c r="M310" s="443">
        <v>900000</v>
      </c>
      <c r="N310" s="443"/>
      <c r="O310" s="444">
        <v>0</v>
      </c>
      <c r="P310" s="32"/>
    </row>
    <row r="311" spans="1:16" ht="6" customHeight="1" x14ac:dyDescent="0.2">
      <c r="A311" s="74"/>
      <c r="B311" s="74"/>
      <c r="C311" s="74"/>
      <c r="D311" s="437"/>
      <c r="E311" s="437"/>
      <c r="F311" s="74"/>
      <c r="G311" s="71"/>
      <c r="H311" s="72"/>
      <c r="I311" s="71"/>
      <c r="J311" s="71"/>
      <c r="K311" s="120"/>
      <c r="L311" s="151"/>
      <c r="M311" s="120"/>
      <c r="N311" s="151"/>
      <c r="O311" s="120"/>
      <c r="P311" s="32"/>
    </row>
    <row r="312" spans="1:16" ht="12" customHeight="1" x14ac:dyDescent="0.2">
      <c r="A312" s="213" t="s">
        <v>430</v>
      </c>
      <c r="B312" s="32"/>
      <c r="C312" s="32"/>
      <c r="D312" s="32"/>
      <c r="E312" s="136"/>
      <c r="F312" s="32"/>
      <c r="G312" s="78"/>
      <c r="H312" s="78"/>
      <c r="I312" s="226"/>
      <c r="J312" s="78"/>
      <c r="K312" s="256"/>
      <c r="L312" s="242"/>
      <c r="M312" s="256"/>
      <c r="N312" s="256"/>
      <c r="O312" s="256"/>
      <c r="P312" s="32"/>
    </row>
    <row r="313" spans="1:16" ht="12" customHeight="1" x14ac:dyDescent="0.2">
      <c r="A313" s="32"/>
      <c r="B313" s="32" t="s">
        <v>431</v>
      </c>
      <c r="C313" s="32"/>
      <c r="D313" s="32"/>
      <c r="E313" s="136"/>
      <c r="F313" s="32"/>
      <c r="G313" s="78"/>
      <c r="H313" s="78"/>
      <c r="I313" s="226" t="s">
        <v>18</v>
      </c>
      <c r="J313" s="78"/>
      <c r="K313" s="390">
        <v>0</v>
      </c>
      <c r="L313" s="76"/>
      <c r="M313" s="414">
        <v>323000</v>
      </c>
      <c r="N313" s="244"/>
      <c r="O313" s="391">
        <v>0</v>
      </c>
      <c r="P313" s="32"/>
    </row>
    <row r="314" spans="1:16" ht="12" customHeight="1" x14ac:dyDescent="0.2">
      <c r="A314" s="32"/>
      <c r="B314" s="32"/>
      <c r="C314" s="32" t="s">
        <v>444</v>
      </c>
      <c r="D314" s="32"/>
      <c r="E314" s="136"/>
      <c r="F314" s="32"/>
      <c r="G314" s="78"/>
      <c r="H314" s="78"/>
      <c r="I314" s="226"/>
      <c r="J314" s="78"/>
      <c r="K314" s="256"/>
      <c r="L314" s="242"/>
      <c r="M314" s="256"/>
      <c r="N314" s="256"/>
      <c r="O314" s="256"/>
      <c r="P314" s="32"/>
    </row>
    <row r="315" spans="1:16" ht="6" customHeight="1" x14ac:dyDescent="0.2">
      <c r="A315" s="74"/>
      <c r="B315" s="74"/>
      <c r="C315" s="74"/>
      <c r="D315" s="70"/>
      <c r="E315" s="70"/>
      <c r="F315" s="74"/>
      <c r="G315" s="71"/>
      <c r="H315" s="72"/>
      <c r="I315" s="71"/>
      <c r="J315" s="71"/>
      <c r="K315" s="120"/>
      <c r="L315" s="151"/>
      <c r="M315" s="120"/>
      <c r="N315" s="151"/>
      <c r="O315" s="120"/>
      <c r="P315" s="32"/>
    </row>
    <row r="316" spans="1:16" ht="15.75" customHeight="1" thickBot="1" x14ac:dyDescent="0.25">
      <c r="A316" s="74"/>
      <c r="B316" s="74"/>
      <c r="C316" s="74"/>
      <c r="D316" s="70" t="s">
        <v>54</v>
      </c>
      <c r="E316" s="70"/>
      <c r="F316" s="74"/>
      <c r="G316" s="71"/>
      <c r="H316" s="72"/>
      <c r="I316" s="71"/>
      <c r="J316" s="71"/>
      <c r="K316" s="210">
        <f>K214+K307+K313</f>
        <v>14325400.12522741</v>
      </c>
      <c r="L316" s="151"/>
      <c r="M316" s="524">
        <f>M214+M307+M310+M313</f>
        <v>8640568.4024</v>
      </c>
      <c r="N316" s="151"/>
      <c r="O316" s="210">
        <f>O214+O307+O313</f>
        <v>3148756.0624000002</v>
      </c>
      <c r="P316" s="32"/>
    </row>
    <row r="317" spans="1:16" ht="6" customHeight="1" thickTop="1" x14ac:dyDescent="0.2">
      <c r="A317" s="74"/>
      <c r="B317" s="74"/>
      <c r="C317" s="74"/>
      <c r="D317" s="74"/>
      <c r="E317" s="211"/>
      <c r="F317" s="150"/>
      <c r="G317" s="72"/>
      <c r="H317" s="72"/>
      <c r="I317" s="71"/>
      <c r="J317" s="71"/>
      <c r="K317" s="120"/>
      <c r="L317" s="151"/>
      <c r="M317" s="151"/>
      <c r="N317" s="151"/>
      <c r="O317" s="151"/>
      <c r="P317" s="32"/>
    </row>
    <row r="318" spans="1:16" ht="12" customHeight="1" x14ac:dyDescent="0.2">
      <c r="A318" s="64" t="s">
        <v>49</v>
      </c>
      <c r="B318" s="64"/>
      <c r="C318" s="65"/>
      <c r="D318" s="65"/>
      <c r="E318" s="65"/>
      <c r="F318" s="65"/>
      <c r="G318" s="68"/>
      <c r="H318" s="69"/>
      <c r="I318" s="68"/>
      <c r="J318" s="69"/>
      <c r="K318" s="68"/>
      <c r="L318" s="68"/>
      <c r="M318" s="68"/>
      <c r="N318" s="68"/>
      <c r="O318" s="68"/>
      <c r="P318" s="284"/>
    </row>
    <row r="319" spans="1:16" ht="15" customHeight="1" x14ac:dyDescent="0.2">
      <c r="A319" s="75" t="s">
        <v>464</v>
      </c>
      <c r="B319" s="320"/>
      <c r="C319" s="320"/>
      <c r="D319" s="320"/>
      <c r="E319" s="77"/>
      <c r="F319" s="321"/>
      <c r="G319" s="80"/>
      <c r="H319" s="322"/>
      <c r="I319" s="80"/>
      <c r="J319" s="323"/>
      <c r="K319" s="80"/>
      <c r="L319" s="324"/>
      <c r="M319" s="324"/>
      <c r="N319" s="324"/>
      <c r="O319" s="324"/>
      <c r="P319" s="304"/>
    </row>
    <row r="320" spans="1:16" ht="78" customHeight="1" x14ac:dyDescent="0.2">
      <c r="A320" s="482" t="s">
        <v>498</v>
      </c>
      <c r="B320" s="452"/>
      <c r="C320" s="452"/>
      <c r="D320" s="452"/>
      <c r="E320" s="452"/>
      <c r="F320" s="452"/>
      <c r="G320" s="452"/>
      <c r="H320" s="452"/>
      <c r="I320" s="452"/>
      <c r="J320" s="452"/>
      <c r="K320" s="452"/>
      <c r="L320" s="452"/>
      <c r="M320" s="452"/>
      <c r="N320" s="452"/>
      <c r="O320" s="452"/>
      <c r="P320" s="300"/>
    </row>
    <row r="321" spans="1:16" ht="6" customHeight="1" x14ac:dyDescent="0.2">
      <c r="A321" s="321"/>
      <c r="B321" s="140"/>
      <c r="C321" s="325"/>
      <c r="D321" s="326"/>
      <c r="E321" s="326"/>
      <c r="F321" s="327"/>
      <c r="G321" s="328"/>
      <c r="H321" s="328"/>
      <c r="I321" s="328"/>
      <c r="J321" s="328"/>
      <c r="K321" s="328"/>
      <c r="L321" s="325"/>
      <c r="M321" s="325"/>
      <c r="N321" s="325"/>
      <c r="O321" s="325"/>
      <c r="P321" s="304"/>
    </row>
    <row r="322" spans="1:16" ht="15" customHeight="1" x14ac:dyDescent="0.2">
      <c r="A322" s="86" t="s">
        <v>465</v>
      </c>
      <c r="B322" s="321"/>
      <c r="C322" s="304"/>
      <c r="D322" s="304"/>
      <c r="E322" s="304"/>
      <c r="F322" s="304"/>
      <c r="G322" s="406"/>
      <c r="H322" s="304"/>
      <c r="I322" s="304"/>
      <c r="J322" s="304"/>
      <c r="K322" s="304"/>
      <c r="L322" s="304"/>
      <c r="M322" s="304"/>
      <c r="N322" s="304"/>
      <c r="O322" s="304"/>
      <c r="P322" s="304"/>
    </row>
    <row r="323" spans="1:16" ht="43.5" customHeight="1" x14ac:dyDescent="0.2">
      <c r="A323" s="470" t="s">
        <v>231</v>
      </c>
      <c r="B323" s="453"/>
      <c r="C323" s="453"/>
      <c r="D323" s="453"/>
      <c r="E323" s="453"/>
      <c r="F323" s="453"/>
      <c r="G323" s="453"/>
      <c r="H323" s="453"/>
      <c r="I323" s="453"/>
      <c r="J323" s="453"/>
      <c r="K323" s="453"/>
      <c r="L323" s="453"/>
      <c r="M323" s="453"/>
      <c r="N323" s="453"/>
      <c r="O323" s="453"/>
      <c r="P323" s="300"/>
    </row>
    <row r="324" spans="1:16" ht="7.5" customHeight="1" x14ac:dyDescent="0.2">
      <c r="A324" s="314"/>
      <c r="B324" s="300"/>
      <c r="C324" s="300"/>
      <c r="D324" s="300"/>
      <c r="E324" s="300"/>
      <c r="F324" s="300"/>
      <c r="G324" s="405"/>
      <c r="H324" s="300"/>
      <c r="I324" s="300"/>
      <c r="J324" s="300"/>
      <c r="K324" s="300"/>
      <c r="L324" s="300"/>
      <c r="M324" s="300"/>
      <c r="N324" s="300"/>
      <c r="O324" s="300"/>
      <c r="P324" s="300"/>
    </row>
    <row r="325" spans="1:16" ht="15" customHeight="1" x14ac:dyDescent="0.2">
      <c r="A325" s="86" t="s">
        <v>401</v>
      </c>
      <c r="B325" s="300"/>
      <c r="C325" s="300"/>
      <c r="D325" s="300"/>
      <c r="E325" s="300"/>
      <c r="F325" s="300"/>
      <c r="G325" s="405"/>
      <c r="H325" s="300"/>
      <c r="I325" s="300"/>
      <c r="J325" s="300"/>
      <c r="K325" s="300"/>
      <c r="L325" s="300"/>
      <c r="M325" s="300"/>
      <c r="N325" s="300"/>
      <c r="O325" s="300"/>
      <c r="P325" s="300"/>
    </row>
    <row r="326" spans="1:16" ht="12" customHeight="1" x14ac:dyDescent="0.2">
      <c r="A326" s="304" t="s">
        <v>242</v>
      </c>
      <c r="B326" s="321"/>
      <c r="C326" s="304"/>
      <c r="D326" s="304"/>
      <c r="E326" s="304"/>
      <c r="F326" s="304"/>
      <c r="G326" s="406"/>
      <c r="H326" s="304"/>
      <c r="I326" s="304"/>
      <c r="J326" s="304"/>
      <c r="K326" s="304"/>
      <c r="L326" s="304"/>
      <c r="M326" s="304"/>
      <c r="N326" s="304"/>
      <c r="O326" s="304"/>
      <c r="P326" s="304"/>
    </row>
    <row r="327" spans="1:16" ht="6" customHeight="1" x14ac:dyDescent="0.2">
      <c r="A327" s="140"/>
      <c r="B327" s="140"/>
      <c r="C327" s="329"/>
      <c r="D327" s="326"/>
      <c r="E327" s="326"/>
      <c r="F327" s="327"/>
      <c r="G327" s="328"/>
      <c r="H327" s="328"/>
      <c r="I327" s="328"/>
      <c r="J327" s="328"/>
      <c r="K327" s="328"/>
      <c r="L327" s="325"/>
      <c r="M327" s="325"/>
      <c r="N327" s="325"/>
      <c r="O327" s="325"/>
      <c r="P327" s="304"/>
    </row>
    <row r="328" spans="1:16" ht="14.25" customHeight="1" x14ac:dyDescent="0.2">
      <c r="A328" s="86" t="s">
        <v>466</v>
      </c>
      <c r="B328" s="330"/>
      <c r="C328" s="331"/>
      <c r="D328" s="331"/>
      <c r="E328" s="331"/>
      <c r="F328" s="331"/>
      <c r="G328" s="406"/>
      <c r="H328" s="304"/>
      <c r="I328" s="304"/>
      <c r="J328" s="304"/>
      <c r="K328" s="304"/>
      <c r="L328" s="304"/>
      <c r="M328" s="304"/>
      <c r="N328" s="304"/>
      <c r="O328" s="304"/>
      <c r="P328" s="304"/>
    </row>
    <row r="329" spans="1:16" ht="48" customHeight="1" x14ac:dyDescent="0.2">
      <c r="A329" s="448" t="s">
        <v>499</v>
      </c>
      <c r="B329" s="453"/>
      <c r="C329" s="453"/>
      <c r="D329" s="453"/>
      <c r="E329" s="453"/>
      <c r="F329" s="453"/>
      <c r="G329" s="453"/>
      <c r="H329" s="453"/>
      <c r="I329" s="453"/>
      <c r="J329" s="453"/>
      <c r="K329" s="453"/>
      <c r="L329" s="453"/>
      <c r="M329" s="453"/>
      <c r="N329" s="453"/>
      <c r="O329" s="453"/>
      <c r="P329" s="300"/>
    </row>
    <row r="330" spans="1:16" ht="6" customHeight="1" x14ac:dyDescent="0.2">
      <c r="A330" s="321"/>
      <c r="B330" s="304"/>
      <c r="C330" s="118"/>
      <c r="D330" s="118"/>
      <c r="E330" s="307"/>
      <c r="F330" s="307"/>
      <c r="G330" s="332"/>
      <c r="H330" s="332"/>
      <c r="I330" s="332"/>
      <c r="J330" s="332"/>
      <c r="K330" s="332"/>
      <c r="L330" s="306"/>
      <c r="M330" s="306"/>
      <c r="N330" s="306"/>
      <c r="O330" s="304"/>
      <c r="P330" s="304"/>
    </row>
    <row r="331" spans="1:16" ht="12.75" x14ac:dyDescent="0.2">
      <c r="A331" s="321"/>
      <c r="B331" s="436"/>
      <c r="C331" s="118"/>
      <c r="D331" s="118"/>
      <c r="E331" s="439"/>
      <c r="F331" s="439"/>
      <c r="G331" s="332"/>
      <c r="H331" s="332"/>
      <c r="I331" s="332"/>
      <c r="J331" s="332"/>
      <c r="K331" s="516" t="s">
        <v>5</v>
      </c>
      <c r="L331" s="438"/>
      <c r="M331" s="438"/>
      <c r="N331" s="438"/>
      <c r="O331" s="436"/>
      <c r="P331" s="436"/>
    </row>
    <row r="332" spans="1:16" ht="12" customHeight="1" x14ac:dyDescent="0.2">
      <c r="A332" s="308"/>
      <c r="B332" s="308"/>
      <c r="C332" s="321"/>
      <c r="D332" s="118"/>
      <c r="E332" s="118"/>
      <c r="F332" s="307"/>
      <c r="G332" s="411"/>
      <c r="H332" s="306"/>
      <c r="J332" s="332"/>
      <c r="K332" s="109" t="s">
        <v>7</v>
      </c>
      <c r="L332" s="332"/>
      <c r="M332" s="332"/>
      <c r="N332" s="306"/>
      <c r="O332" s="306"/>
      <c r="P332" s="304"/>
    </row>
    <row r="333" spans="1:16" ht="12" customHeight="1" x14ac:dyDescent="0.2">
      <c r="A333" s="308"/>
      <c r="B333" s="308"/>
      <c r="C333" s="306"/>
      <c r="D333" s="306"/>
      <c r="E333" s="116"/>
      <c r="F333" s="306"/>
      <c r="G333" s="411"/>
      <c r="H333" s="306"/>
      <c r="I333" s="116" t="s">
        <v>477</v>
      </c>
      <c r="J333" s="306"/>
      <c r="K333" s="109" t="s">
        <v>10</v>
      </c>
      <c r="L333" s="306"/>
      <c r="M333" s="109" t="s">
        <v>116</v>
      </c>
      <c r="N333" s="306"/>
      <c r="O333" s="306"/>
      <c r="P333" s="304"/>
    </row>
    <row r="334" spans="1:16" ht="12" customHeight="1" x14ac:dyDescent="0.2">
      <c r="A334" s="308"/>
      <c r="B334" s="308"/>
      <c r="C334" s="117" t="s">
        <v>55</v>
      </c>
      <c r="D334" s="306"/>
      <c r="E334" s="196"/>
      <c r="F334" s="306"/>
      <c r="G334" s="411"/>
      <c r="H334" s="306"/>
      <c r="I334" s="284" t="s">
        <v>428</v>
      </c>
      <c r="J334" s="438"/>
      <c r="K334" s="521" t="s">
        <v>14</v>
      </c>
      <c r="L334" s="438"/>
      <c r="M334" s="522" t="s">
        <v>117</v>
      </c>
      <c r="N334" s="306"/>
      <c r="O334" s="306"/>
      <c r="P334" s="304"/>
    </row>
    <row r="335" spans="1:16" ht="12" customHeight="1" x14ac:dyDescent="0.2">
      <c r="A335" s="437"/>
      <c r="B335" s="437"/>
      <c r="C335" s="464" t="s">
        <v>506</v>
      </c>
      <c r="D335" s="465"/>
      <c r="E335" s="465"/>
      <c r="F335" s="465"/>
      <c r="G335" s="465"/>
      <c r="H335" s="518"/>
      <c r="I335" s="519" t="s">
        <v>507</v>
      </c>
      <c r="J335" s="518"/>
      <c r="K335" s="37" t="s">
        <v>504</v>
      </c>
      <c r="L335" s="518"/>
      <c r="M335" s="520">
        <v>900000</v>
      </c>
      <c r="N335" s="438"/>
      <c r="O335" s="438"/>
      <c r="P335" s="436"/>
    </row>
    <row r="336" spans="1:16" ht="12" customHeight="1" x14ac:dyDescent="0.2">
      <c r="A336" s="308"/>
      <c r="B336" s="308"/>
      <c r="C336" s="308" t="s">
        <v>197</v>
      </c>
      <c r="D336" s="304"/>
      <c r="E336" s="307"/>
      <c r="F336" s="118"/>
      <c r="G336" s="411"/>
      <c r="H336" s="306"/>
      <c r="I336" s="116">
        <v>10.76</v>
      </c>
      <c r="J336" s="307"/>
      <c r="K336" s="515" t="s">
        <v>507</v>
      </c>
      <c r="L336" s="332"/>
      <c r="M336" s="517">
        <v>1100000</v>
      </c>
      <c r="N336" s="306"/>
      <c r="O336" s="306"/>
      <c r="P336" s="304"/>
    </row>
    <row r="337" spans="1:17" ht="6" customHeight="1" x14ac:dyDescent="0.2">
      <c r="A337" s="308"/>
      <c r="B337" s="308"/>
      <c r="C337" s="308"/>
      <c r="D337" s="306"/>
      <c r="E337" s="307"/>
      <c r="F337" s="118"/>
      <c r="G337" s="411"/>
      <c r="H337" s="306"/>
      <c r="I337" s="306"/>
      <c r="J337" s="307"/>
      <c r="K337" s="306"/>
      <c r="L337" s="332"/>
      <c r="M337" s="306"/>
      <c r="N337" s="306"/>
      <c r="O337" s="306"/>
      <c r="P337" s="304"/>
    </row>
    <row r="338" spans="1:17" ht="15.75" customHeight="1" x14ac:dyDescent="0.2">
      <c r="A338" s="86" t="s">
        <v>467</v>
      </c>
      <c r="B338" s="308"/>
      <c r="C338" s="308"/>
      <c r="D338" s="118"/>
      <c r="E338" s="118"/>
      <c r="F338" s="307"/>
      <c r="G338" s="411"/>
      <c r="H338" s="306"/>
      <c r="I338" s="109"/>
      <c r="J338" s="306"/>
      <c r="K338" s="121"/>
      <c r="L338" s="198"/>
      <c r="M338" s="333"/>
      <c r="N338" s="306"/>
      <c r="O338" s="306"/>
      <c r="P338" s="304"/>
    </row>
    <row r="339" spans="1:17" ht="32.25" customHeight="1" x14ac:dyDescent="0.2">
      <c r="A339" s="496" t="s">
        <v>309</v>
      </c>
      <c r="B339" s="453"/>
      <c r="C339" s="453"/>
      <c r="D339" s="453"/>
      <c r="E339" s="453"/>
      <c r="F339" s="453"/>
      <c r="G339" s="453"/>
      <c r="H339" s="453"/>
      <c r="I339" s="453"/>
      <c r="J339" s="453"/>
      <c r="K339" s="453"/>
      <c r="L339" s="453"/>
      <c r="M339" s="453"/>
      <c r="N339" s="453"/>
      <c r="O339" s="453"/>
      <c r="P339" s="300"/>
    </row>
    <row r="340" spans="1:17" ht="6" customHeight="1" x14ac:dyDescent="0.2">
      <c r="A340" s="309"/>
      <c r="B340" s="311"/>
      <c r="C340" s="311"/>
      <c r="D340" s="304"/>
      <c r="E340" s="304"/>
      <c r="F340" s="304"/>
      <c r="G340" s="311"/>
      <c r="H340" s="311"/>
      <c r="I340" s="214"/>
      <c r="J340" s="311"/>
      <c r="K340" s="311"/>
      <c r="L340" s="311"/>
      <c r="M340" s="311"/>
      <c r="N340" s="311"/>
      <c r="O340" s="300"/>
      <c r="P340" s="300"/>
      <c r="Q340" s="20"/>
    </row>
    <row r="341" spans="1:17" ht="13.5" customHeight="1" x14ac:dyDescent="0.2">
      <c r="A341" s="495" t="s">
        <v>379</v>
      </c>
      <c r="B341" s="453"/>
      <c r="C341" s="453"/>
      <c r="D341" s="453"/>
      <c r="E341" s="453"/>
      <c r="F341" s="453"/>
      <c r="G341" s="453"/>
      <c r="H341" s="453"/>
      <c r="I341" s="453"/>
      <c r="J341" s="453"/>
      <c r="K341" s="453"/>
      <c r="L341" s="453"/>
      <c r="M341" s="453"/>
      <c r="N341" s="453"/>
      <c r="O341" s="453"/>
      <c r="P341" s="313"/>
    </row>
    <row r="342" spans="1:17" ht="51.75" customHeight="1" x14ac:dyDescent="0.2">
      <c r="A342" s="476" t="s">
        <v>298</v>
      </c>
      <c r="B342" s="452"/>
      <c r="C342" s="452"/>
      <c r="D342" s="452"/>
      <c r="E342" s="452"/>
      <c r="F342" s="452"/>
      <c r="G342" s="452"/>
      <c r="H342" s="452"/>
      <c r="I342" s="452"/>
      <c r="J342" s="452"/>
      <c r="K342" s="452"/>
      <c r="L342" s="452"/>
      <c r="M342" s="452"/>
      <c r="N342" s="452"/>
      <c r="O342" s="452"/>
      <c r="P342" s="299"/>
    </row>
    <row r="343" spans="1:17" ht="12.75" x14ac:dyDescent="0.2">
      <c r="A343" s="344"/>
      <c r="B343" s="344"/>
      <c r="C343" s="277" t="s">
        <v>55</v>
      </c>
      <c r="D343" s="334"/>
      <c r="E343" s="278"/>
      <c r="F343" s="334"/>
      <c r="G343" s="334"/>
      <c r="H343" s="334"/>
      <c r="I343" s="278" t="s">
        <v>500</v>
      </c>
      <c r="J343" s="344"/>
      <c r="K343" s="279" t="s">
        <v>6</v>
      </c>
      <c r="L343" s="279"/>
      <c r="M343" s="279" t="s">
        <v>12</v>
      </c>
      <c r="N343" s="344"/>
      <c r="O343" s="344"/>
      <c r="P343" s="310"/>
    </row>
    <row r="344" spans="1:17" ht="12.75" x14ac:dyDescent="0.2">
      <c r="A344" s="344"/>
      <c r="B344" s="344"/>
      <c r="C344" s="477" t="s">
        <v>304</v>
      </c>
      <c r="D344" s="461"/>
      <c r="E344" s="461"/>
      <c r="F344" s="461"/>
      <c r="G344" s="461"/>
      <c r="H344" s="344"/>
      <c r="I344" s="280">
        <v>10.557</v>
      </c>
      <c r="J344" s="344"/>
      <c r="K344" s="281">
        <v>4906072</v>
      </c>
      <c r="L344" s="282"/>
      <c r="M344" s="282">
        <v>0</v>
      </c>
      <c r="N344" s="344"/>
      <c r="O344" s="344"/>
      <c r="P344" s="310"/>
    </row>
    <row r="345" spans="1:17" ht="25.5" customHeight="1" x14ac:dyDescent="0.2">
      <c r="A345" s="344"/>
      <c r="B345" s="344"/>
      <c r="C345" s="477" t="s">
        <v>344</v>
      </c>
      <c r="D345" s="461"/>
      <c r="E345" s="461"/>
      <c r="F345" s="461"/>
      <c r="G345" s="461"/>
      <c r="H345" s="344"/>
      <c r="I345" s="280">
        <v>10.557</v>
      </c>
      <c r="J345" s="344"/>
      <c r="K345" s="281">
        <v>170566</v>
      </c>
      <c r="L345" s="282"/>
      <c r="M345" s="282"/>
      <c r="N345" s="344"/>
      <c r="O345" s="344"/>
      <c r="P345" s="310"/>
    </row>
    <row r="346" spans="1:17" ht="12.75" x14ac:dyDescent="0.2">
      <c r="A346" s="344"/>
      <c r="B346" s="344"/>
      <c r="C346" s="477" t="s">
        <v>299</v>
      </c>
      <c r="D346" s="461"/>
      <c r="E346" s="461"/>
      <c r="F346" s="461"/>
      <c r="G346" s="461"/>
      <c r="H346" s="344"/>
      <c r="I346" s="280">
        <v>10.551</v>
      </c>
      <c r="J346" s="344"/>
      <c r="K346" s="282">
        <v>7422309</v>
      </c>
      <c r="L346" s="282"/>
      <c r="M346" s="282">
        <v>0</v>
      </c>
      <c r="N346" s="344"/>
      <c r="O346" s="344"/>
      <c r="P346" s="310"/>
    </row>
    <row r="347" spans="1:17" ht="12.75" x14ac:dyDescent="0.2">
      <c r="A347" s="344"/>
      <c r="B347" s="344"/>
      <c r="C347" s="477" t="s">
        <v>300</v>
      </c>
      <c r="D347" s="461"/>
      <c r="E347" s="461"/>
      <c r="F347" s="461"/>
      <c r="G347" s="461"/>
      <c r="H347" s="344"/>
      <c r="I347" s="280">
        <v>93.558000000000007</v>
      </c>
      <c r="J347" s="344"/>
      <c r="K347" s="282">
        <f>5926654+253519</f>
        <v>6180173</v>
      </c>
      <c r="L347" s="282"/>
      <c r="M347" s="282">
        <v>0</v>
      </c>
      <c r="N347" s="344"/>
      <c r="O347" s="344"/>
      <c r="P347" s="310"/>
    </row>
    <row r="348" spans="1:17" ht="12.75" x14ac:dyDescent="0.2">
      <c r="A348" s="344"/>
      <c r="B348" s="344"/>
      <c r="C348" s="477" t="s">
        <v>301</v>
      </c>
      <c r="D348" s="461"/>
      <c r="E348" s="461"/>
      <c r="F348" s="461"/>
      <c r="G348" s="461"/>
      <c r="H348" s="344"/>
      <c r="I348" s="280">
        <v>93.659000000000006</v>
      </c>
      <c r="J348" s="344"/>
      <c r="K348" s="282">
        <v>418143</v>
      </c>
      <c r="L348" s="282"/>
      <c r="M348" s="282">
        <v>129100</v>
      </c>
      <c r="N348" s="344"/>
      <c r="O348" s="344"/>
      <c r="P348" s="310"/>
    </row>
    <row r="349" spans="1:17" ht="12.75" x14ac:dyDescent="0.2">
      <c r="A349" s="344"/>
      <c r="B349" s="344"/>
      <c r="C349" s="490" t="s">
        <v>302</v>
      </c>
      <c r="D349" s="461"/>
      <c r="E349" s="461"/>
      <c r="F349" s="461"/>
      <c r="G349" s="461"/>
      <c r="H349" s="344"/>
      <c r="I349" s="283">
        <v>93.575000000000003</v>
      </c>
      <c r="J349" s="344"/>
      <c r="K349" s="282">
        <v>988203</v>
      </c>
      <c r="L349" s="282"/>
      <c r="M349" s="282">
        <v>0</v>
      </c>
      <c r="N349" s="344"/>
      <c r="O349" s="344"/>
      <c r="P349" s="310"/>
    </row>
    <row r="350" spans="1:17" ht="12.75" customHeight="1" x14ac:dyDescent="0.2">
      <c r="A350" s="344"/>
      <c r="B350" s="344"/>
      <c r="C350" s="490" t="s">
        <v>310</v>
      </c>
      <c r="D350" s="461"/>
      <c r="E350" s="461"/>
      <c r="F350" s="461"/>
      <c r="G350" s="461"/>
      <c r="H350" s="344"/>
      <c r="I350" s="283">
        <v>93.596000000000004</v>
      </c>
      <c r="J350" s="344"/>
      <c r="K350" s="282">
        <f>304058+391100</f>
        <v>695158</v>
      </c>
      <c r="L350" s="282"/>
      <c r="M350" s="282">
        <v>43469</v>
      </c>
      <c r="N350" s="344"/>
      <c r="O350" s="344"/>
      <c r="P350" s="310"/>
    </row>
    <row r="351" spans="1:17" ht="12.75" x14ac:dyDescent="0.2">
      <c r="A351" s="344"/>
      <c r="B351" s="344"/>
      <c r="C351" s="490" t="s">
        <v>303</v>
      </c>
      <c r="D351" s="461"/>
      <c r="E351" s="461"/>
      <c r="F351" s="461"/>
      <c r="G351" s="461"/>
      <c r="H351" s="344"/>
      <c r="I351" s="283">
        <v>93.658000000000001</v>
      </c>
      <c r="J351" s="344"/>
      <c r="K351" s="282">
        <v>376158</v>
      </c>
      <c r="L351" s="282"/>
      <c r="M351" s="282">
        <v>0</v>
      </c>
      <c r="N351" s="344"/>
      <c r="O351" s="344"/>
      <c r="P351" s="310"/>
    </row>
    <row r="352" spans="1:17" ht="12.75" customHeight="1" x14ac:dyDescent="0.2">
      <c r="A352" s="344"/>
      <c r="B352" s="344"/>
      <c r="C352" s="490" t="s">
        <v>305</v>
      </c>
      <c r="D352" s="461"/>
      <c r="E352" s="461"/>
      <c r="F352" s="461"/>
      <c r="G352" s="461"/>
      <c r="H352" s="344"/>
      <c r="I352" s="283">
        <v>93.778000000000006</v>
      </c>
      <c r="J352" s="344"/>
      <c r="K352" s="282">
        <v>70547482</v>
      </c>
      <c r="L352" s="282"/>
      <c r="M352" s="282">
        <v>41328564</v>
      </c>
      <c r="N352" s="344"/>
      <c r="O352" s="344"/>
      <c r="P352" s="310"/>
    </row>
    <row r="353" spans="1:16" ht="12.75" customHeight="1" x14ac:dyDescent="0.2">
      <c r="A353" s="344"/>
      <c r="B353" s="344"/>
      <c r="C353" s="490" t="s">
        <v>306</v>
      </c>
      <c r="D353" s="461"/>
      <c r="E353" s="461"/>
      <c r="F353" s="461"/>
      <c r="G353" s="461"/>
      <c r="H353" s="344"/>
      <c r="I353" s="283">
        <v>93.766999999999996</v>
      </c>
      <c r="J353" s="344"/>
      <c r="K353" s="282">
        <v>2278390</v>
      </c>
      <c r="L353" s="282"/>
      <c r="M353" s="282">
        <v>539067</v>
      </c>
      <c r="N353" s="344"/>
      <c r="O353" s="344"/>
      <c r="P353" s="310"/>
    </row>
    <row r="354" spans="1:16" ht="12.75" customHeight="1" x14ac:dyDescent="0.2">
      <c r="A354" s="344"/>
      <c r="B354" s="344"/>
      <c r="C354" s="490" t="s">
        <v>307</v>
      </c>
      <c r="D354" s="461"/>
      <c r="E354" s="461"/>
      <c r="F354" s="461"/>
      <c r="G354" s="461"/>
      <c r="H354" s="344"/>
      <c r="I354" s="283"/>
      <c r="J354" s="344"/>
      <c r="K354" s="282">
        <v>0</v>
      </c>
      <c r="L354" s="282"/>
      <c r="M354" s="282">
        <v>256973</v>
      </c>
      <c r="N354" s="344"/>
      <c r="O354" s="344"/>
      <c r="P354" s="310"/>
    </row>
    <row r="355" spans="1:16" ht="12.75" customHeight="1" x14ac:dyDescent="0.2">
      <c r="A355" s="344"/>
      <c r="B355" s="344"/>
      <c r="C355" s="490" t="s">
        <v>308</v>
      </c>
      <c r="D355" s="461"/>
      <c r="E355" s="461"/>
      <c r="F355" s="461"/>
      <c r="G355" s="461"/>
      <c r="H355" s="344"/>
      <c r="I355" s="283"/>
      <c r="J355" s="344"/>
      <c r="K355" s="282">
        <v>0</v>
      </c>
      <c r="L355" s="282"/>
      <c r="M355" s="282">
        <f>651482+541671</f>
        <v>1193153</v>
      </c>
      <c r="N355" s="344"/>
      <c r="O355" s="344"/>
      <c r="P355" s="310"/>
    </row>
    <row r="356" spans="1:16" ht="6" customHeight="1" x14ac:dyDescent="0.2">
      <c r="A356" s="366"/>
      <c r="B356" s="366"/>
      <c r="C356" s="366"/>
      <c r="D356" s="365"/>
      <c r="E356" s="365"/>
      <c r="F356" s="365"/>
      <c r="G356" s="407"/>
      <c r="H356" s="366"/>
      <c r="I356" s="283"/>
      <c r="J356" s="366"/>
      <c r="K356" s="282"/>
      <c r="L356" s="282"/>
      <c r="M356" s="282"/>
      <c r="N356" s="366"/>
      <c r="O356" s="366"/>
      <c r="P356" s="310"/>
    </row>
    <row r="357" spans="1:16" ht="12.75" customHeight="1" x14ac:dyDescent="0.2">
      <c r="A357" s="459" t="s">
        <v>434</v>
      </c>
      <c r="B357" s="460"/>
      <c r="C357" s="460"/>
      <c r="D357" s="460"/>
      <c r="E357" s="460"/>
      <c r="F357" s="460"/>
      <c r="G357" s="460"/>
      <c r="H357" s="460"/>
      <c r="I357" s="460"/>
      <c r="J357" s="460"/>
      <c r="K357" s="460"/>
      <c r="L357" s="460"/>
      <c r="M357" s="460"/>
      <c r="N357" s="460"/>
      <c r="O357" s="460"/>
      <c r="P357" s="310"/>
    </row>
    <row r="358" spans="1:16" ht="39" customHeight="1" x14ac:dyDescent="0.2">
      <c r="A358" s="458" t="s">
        <v>445</v>
      </c>
      <c r="B358" s="461"/>
      <c r="C358" s="461"/>
      <c r="D358" s="461"/>
      <c r="E358" s="461"/>
      <c r="F358" s="461"/>
      <c r="G358" s="461"/>
      <c r="H358" s="461"/>
      <c r="I358" s="461"/>
      <c r="J358" s="461"/>
      <c r="K358" s="461"/>
      <c r="L358" s="461"/>
      <c r="M358" s="461"/>
      <c r="N358" s="461"/>
      <c r="O358" s="461"/>
      <c r="P358" s="310"/>
    </row>
    <row r="359" spans="1:16" ht="6" customHeight="1" x14ac:dyDescent="0.2">
      <c r="A359" s="346"/>
      <c r="B359" s="311"/>
      <c r="C359" s="311"/>
      <c r="D359" s="311"/>
      <c r="E359" s="311"/>
      <c r="F359" s="311"/>
      <c r="G359" s="311"/>
      <c r="H359" s="311"/>
      <c r="I359" s="311"/>
      <c r="J359" s="311"/>
      <c r="K359" s="215"/>
      <c r="L359" s="215"/>
      <c r="M359" s="215"/>
      <c r="N359" s="341"/>
      <c r="O359" s="341"/>
      <c r="P359" s="341"/>
    </row>
    <row r="360" spans="1:16" ht="12.75" x14ac:dyDescent="0.2">
      <c r="A360" s="90" t="s">
        <v>22</v>
      </c>
      <c r="B360" s="90"/>
      <c r="C360" s="335"/>
      <c r="D360" s="335"/>
      <c r="E360" s="335"/>
      <c r="F360" s="335"/>
      <c r="G360" s="336"/>
      <c r="H360" s="336"/>
      <c r="I360" s="336"/>
      <c r="J360" s="336"/>
      <c r="K360" s="336"/>
      <c r="L360" s="336"/>
      <c r="M360" s="336"/>
      <c r="N360" s="336"/>
      <c r="O360" s="336"/>
      <c r="P360" s="304"/>
    </row>
    <row r="361" spans="1:16" ht="51" customHeight="1" x14ac:dyDescent="0.2">
      <c r="A361" s="216" t="s">
        <v>23</v>
      </c>
      <c r="B361" s="216"/>
      <c r="C361" s="492" t="s">
        <v>492</v>
      </c>
      <c r="D361" s="493"/>
      <c r="E361" s="493"/>
      <c r="F361" s="493"/>
      <c r="G361" s="493"/>
      <c r="H361" s="493"/>
      <c r="I361" s="493"/>
      <c r="J361" s="493"/>
      <c r="K361" s="493"/>
      <c r="L361" s="493"/>
      <c r="M361" s="493"/>
      <c r="N361" s="493"/>
      <c r="O361" s="493"/>
      <c r="P361" s="316"/>
    </row>
    <row r="362" spans="1:16" ht="78" customHeight="1" x14ac:dyDescent="0.2">
      <c r="A362" s="216" t="s">
        <v>24</v>
      </c>
      <c r="B362" s="99"/>
      <c r="C362" s="467" t="s">
        <v>446</v>
      </c>
      <c r="D362" s="486"/>
      <c r="E362" s="486"/>
      <c r="F362" s="486"/>
      <c r="G362" s="486"/>
      <c r="H362" s="486"/>
      <c r="I362" s="486"/>
      <c r="J362" s="486"/>
      <c r="K362" s="486"/>
      <c r="L362" s="486"/>
      <c r="M362" s="486"/>
      <c r="N362" s="486"/>
      <c r="O362" s="486"/>
      <c r="P362" s="302"/>
    </row>
    <row r="363" spans="1:16" ht="47.25" customHeight="1" x14ac:dyDescent="0.2">
      <c r="A363" s="216" t="s">
        <v>25</v>
      </c>
      <c r="B363" s="216"/>
      <c r="C363" s="467" t="s">
        <v>281</v>
      </c>
      <c r="D363" s="486"/>
      <c r="E363" s="486"/>
      <c r="F363" s="486"/>
      <c r="G363" s="486"/>
      <c r="H363" s="486"/>
      <c r="I363" s="486"/>
      <c r="J363" s="486"/>
      <c r="K363" s="486"/>
      <c r="L363" s="486"/>
      <c r="M363" s="486"/>
      <c r="N363" s="486"/>
      <c r="O363" s="486"/>
      <c r="P363" s="302"/>
    </row>
    <row r="364" spans="1:16" ht="34.5" customHeight="1" x14ac:dyDescent="0.2">
      <c r="A364" s="216" t="s">
        <v>26</v>
      </c>
      <c r="B364" s="216"/>
      <c r="C364" s="467" t="s">
        <v>275</v>
      </c>
      <c r="D364" s="486"/>
      <c r="E364" s="486"/>
      <c r="F364" s="486"/>
      <c r="G364" s="486"/>
      <c r="H364" s="486"/>
      <c r="I364" s="486"/>
      <c r="J364" s="486"/>
      <c r="K364" s="486"/>
      <c r="L364" s="486"/>
      <c r="M364" s="486"/>
      <c r="N364" s="486"/>
      <c r="O364" s="486"/>
      <c r="P364" s="302"/>
    </row>
    <row r="365" spans="1:16" ht="49.5" customHeight="1" x14ac:dyDescent="0.2">
      <c r="A365" s="216" t="s">
        <v>232</v>
      </c>
      <c r="B365" s="308"/>
      <c r="C365" s="467" t="s">
        <v>233</v>
      </c>
      <c r="D365" s="486"/>
      <c r="E365" s="486"/>
      <c r="F365" s="486"/>
      <c r="G365" s="486"/>
      <c r="H365" s="486"/>
      <c r="I365" s="486"/>
      <c r="J365" s="486"/>
      <c r="K365" s="486"/>
      <c r="L365" s="486"/>
      <c r="M365" s="486"/>
      <c r="N365" s="486"/>
      <c r="O365" s="486"/>
      <c r="P365" s="302"/>
    </row>
    <row r="366" spans="1:16" ht="6" customHeight="1" x14ac:dyDescent="0.2">
      <c r="A366" s="109"/>
      <c r="B366" s="109"/>
      <c r="C366" s="368"/>
      <c r="D366" s="368"/>
      <c r="E366" s="368"/>
      <c r="F366" s="368"/>
      <c r="G366" s="332"/>
      <c r="H366" s="332"/>
      <c r="I366" s="332"/>
      <c r="J366" s="332"/>
      <c r="K366" s="332"/>
      <c r="L366" s="332"/>
      <c r="M366" s="362"/>
      <c r="N366" s="362"/>
      <c r="O366" s="362"/>
      <c r="P366" s="304"/>
    </row>
    <row r="367" spans="1:16" ht="24.75" customHeight="1" x14ac:dyDescent="0.2">
      <c r="A367" s="217">
        <v>2</v>
      </c>
      <c r="B367" s="308"/>
      <c r="C367" s="471" t="s">
        <v>234</v>
      </c>
      <c r="D367" s="494"/>
      <c r="E367" s="494"/>
      <c r="F367" s="494"/>
      <c r="G367" s="494"/>
      <c r="H367" s="494"/>
      <c r="I367" s="494"/>
      <c r="J367" s="494"/>
      <c r="K367" s="494"/>
      <c r="L367" s="494"/>
      <c r="M367" s="494"/>
      <c r="N367" s="494"/>
      <c r="O367" s="494"/>
      <c r="P367" s="303"/>
    </row>
    <row r="368" spans="1:16" ht="6" customHeight="1" x14ac:dyDescent="0.2">
      <c r="A368" s="218"/>
      <c r="B368" s="307"/>
      <c r="C368" s="368"/>
      <c r="D368" s="368"/>
      <c r="E368" s="368"/>
      <c r="F368" s="368"/>
      <c r="G368" s="332"/>
      <c r="H368" s="332"/>
      <c r="I368" s="332"/>
      <c r="J368" s="332"/>
      <c r="K368" s="332"/>
      <c r="L368" s="332"/>
      <c r="M368" s="362"/>
      <c r="N368" s="362"/>
      <c r="O368" s="362"/>
      <c r="P368" s="304"/>
    </row>
    <row r="369" spans="1:16" ht="107.25" customHeight="1" x14ac:dyDescent="0.2">
      <c r="A369" s="219">
        <v>3</v>
      </c>
      <c r="B369" s="307"/>
      <c r="C369" s="489" t="s">
        <v>311</v>
      </c>
      <c r="D369" s="479"/>
      <c r="E369" s="479"/>
      <c r="F369" s="479"/>
      <c r="G369" s="479"/>
      <c r="H369" s="479"/>
      <c r="I369" s="479"/>
      <c r="J369" s="479"/>
      <c r="K369" s="479"/>
      <c r="L369" s="479"/>
      <c r="M369" s="479"/>
      <c r="N369" s="479"/>
      <c r="O369" s="479"/>
      <c r="P369" s="315"/>
    </row>
    <row r="370" spans="1:16" ht="6" customHeight="1" x14ac:dyDescent="0.2">
      <c r="A370" s="307"/>
      <c r="B370" s="307"/>
      <c r="C370" s="368"/>
      <c r="D370" s="368"/>
      <c r="E370" s="368"/>
      <c r="F370" s="368"/>
      <c r="G370" s="332"/>
      <c r="H370" s="332"/>
      <c r="I370" s="332"/>
      <c r="J370" s="332"/>
      <c r="K370" s="332"/>
      <c r="L370" s="332"/>
      <c r="M370" s="362"/>
      <c r="N370" s="362"/>
      <c r="O370" s="362"/>
      <c r="P370" s="304"/>
    </row>
    <row r="371" spans="1:16" ht="42.75" customHeight="1" x14ac:dyDescent="0.2">
      <c r="A371" s="217">
        <v>4</v>
      </c>
      <c r="B371" s="307"/>
      <c r="C371" s="478" t="s">
        <v>423</v>
      </c>
      <c r="D371" s="479"/>
      <c r="E371" s="479"/>
      <c r="F371" s="479"/>
      <c r="G371" s="479"/>
      <c r="H371" s="479"/>
      <c r="I371" s="479"/>
      <c r="J371" s="479"/>
      <c r="K371" s="479"/>
      <c r="L371" s="479"/>
      <c r="M371" s="479"/>
      <c r="N371" s="479"/>
      <c r="O371" s="479"/>
      <c r="P371" s="312"/>
    </row>
    <row r="372" spans="1:16" ht="6" customHeight="1" x14ac:dyDescent="0.2">
      <c r="A372" s="217"/>
      <c r="B372" s="345"/>
      <c r="C372" s="384"/>
      <c r="D372" s="385"/>
      <c r="E372" s="385"/>
      <c r="F372" s="385"/>
      <c r="G372" s="408"/>
      <c r="H372" s="385"/>
      <c r="I372" s="385"/>
      <c r="J372" s="385"/>
      <c r="K372" s="385"/>
      <c r="L372" s="385"/>
      <c r="M372" s="385"/>
      <c r="N372" s="385"/>
      <c r="O372" s="385"/>
      <c r="P372" s="347"/>
    </row>
    <row r="373" spans="1:16" ht="42" customHeight="1" x14ac:dyDescent="0.2">
      <c r="A373" s="219">
        <v>5</v>
      </c>
      <c r="B373" s="345"/>
      <c r="C373" s="478" t="s">
        <v>375</v>
      </c>
      <c r="D373" s="479"/>
      <c r="E373" s="479"/>
      <c r="F373" s="479"/>
      <c r="G373" s="479"/>
      <c r="H373" s="479"/>
      <c r="I373" s="479"/>
      <c r="J373" s="479"/>
      <c r="K373" s="479"/>
      <c r="L373" s="479"/>
      <c r="M373" s="479"/>
      <c r="N373" s="479"/>
      <c r="O373" s="479"/>
      <c r="P373" s="347"/>
    </row>
    <row r="374" spans="1:16" ht="6" customHeight="1" x14ac:dyDescent="0.2">
      <c r="A374" s="307"/>
      <c r="B374" s="307"/>
      <c r="C374" s="368"/>
      <c r="D374" s="368"/>
      <c r="E374" s="368"/>
      <c r="F374" s="368"/>
      <c r="G374" s="332"/>
      <c r="H374" s="332"/>
      <c r="I374" s="332"/>
      <c r="J374" s="332"/>
      <c r="K374" s="332"/>
      <c r="L374" s="332"/>
      <c r="M374" s="362"/>
      <c r="N374" s="362"/>
      <c r="O374" s="362"/>
      <c r="P374" s="304"/>
    </row>
    <row r="375" spans="1:16" ht="90.75" customHeight="1" x14ac:dyDescent="0.2">
      <c r="A375" s="219">
        <v>6</v>
      </c>
      <c r="B375" s="345"/>
      <c r="C375" s="489" t="s">
        <v>380</v>
      </c>
      <c r="D375" s="479"/>
      <c r="E375" s="479"/>
      <c r="F375" s="479"/>
      <c r="G375" s="479"/>
      <c r="H375" s="479"/>
      <c r="I375" s="479"/>
      <c r="J375" s="479"/>
      <c r="K375" s="479"/>
      <c r="L375" s="479"/>
      <c r="M375" s="479"/>
      <c r="N375" s="479"/>
      <c r="O375" s="479"/>
      <c r="P375" s="342"/>
    </row>
    <row r="376" spans="1:16" ht="6" customHeight="1" x14ac:dyDescent="0.2">
      <c r="B376" s="345"/>
      <c r="C376" s="368"/>
      <c r="D376" s="368"/>
      <c r="E376" s="368"/>
      <c r="F376" s="368"/>
      <c r="G376" s="332"/>
      <c r="H376" s="332"/>
      <c r="I376" s="332"/>
      <c r="J376" s="332"/>
      <c r="K376" s="332"/>
      <c r="L376" s="332"/>
      <c r="M376" s="362"/>
      <c r="N376" s="362"/>
      <c r="O376" s="362"/>
      <c r="P376" s="342"/>
    </row>
    <row r="377" spans="1:16" ht="15.75" customHeight="1" x14ac:dyDescent="0.2">
      <c r="A377" s="216">
        <v>7</v>
      </c>
      <c r="B377" s="307"/>
      <c r="C377" s="487" t="s">
        <v>395</v>
      </c>
      <c r="D377" s="488"/>
      <c r="E377" s="488"/>
      <c r="F377" s="488"/>
      <c r="G377" s="488"/>
      <c r="H377" s="488"/>
      <c r="I377" s="488"/>
      <c r="J377" s="488"/>
      <c r="K377" s="488"/>
      <c r="L377" s="488"/>
      <c r="M377" s="488"/>
      <c r="N377" s="488"/>
      <c r="O377" s="488"/>
      <c r="P377" s="305"/>
    </row>
    <row r="378" spans="1:16" ht="6" customHeight="1" x14ac:dyDescent="0.2">
      <c r="A378" s="343"/>
      <c r="B378" s="307"/>
      <c r="C378" s="369"/>
      <c r="D378" s="220"/>
      <c r="E378" s="220"/>
      <c r="F378" s="220"/>
      <c r="G378" s="220"/>
      <c r="H378" s="220"/>
      <c r="I378" s="220"/>
      <c r="J378" s="220"/>
      <c r="K378" s="220"/>
      <c r="L378" s="220"/>
      <c r="M378" s="220"/>
      <c r="N378" s="220"/>
      <c r="O378" s="220"/>
      <c r="P378" s="300"/>
    </row>
    <row r="379" spans="1:16" ht="13.5" customHeight="1" x14ac:dyDescent="0.2">
      <c r="A379" s="221">
        <v>8</v>
      </c>
      <c r="B379" s="307"/>
      <c r="C379" s="480" t="s">
        <v>424</v>
      </c>
      <c r="D379" s="481"/>
      <c r="E379" s="481"/>
      <c r="F379" s="481"/>
      <c r="G379" s="481"/>
      <c r="H379" s="481"/>
      <c r="I379" s="481"/>
      <c r="J379" s="481"/>
      <c r="K379" s="481"/>
      <c r="L379" s="481"/>
      <c r="M379" s="481"/>
      <c r="N379" s="481"/>
      <c r="O379" s="481"/>
      <c r="P379" s="312"/>
    </row>
    <row r="380" spans="1:16" ht="6" customHeight="1" x14ac:dyDescent="0.2">
      <c r="A380" s="345"/>
      <c r="B380" s="307"/>
      <c r="P380" s="300"/>
    </row>
    <row r="381" spans="1:16" ht="33.75" customHeight="1" x14ac:dyDescent="0.2">
      <c r="A381" s="216">
        <v>9</v>
      </c>
      <c r="B381" s="307"/>
      <c r="C381" s="487" t="s">
        <v>285</v>
      </c>
      <c r="D381" s="488"/>
      <c r="E381" s="488"/>
      <c r="F381" s="488"/>
      <c r="G381" s="488"/>
      <c r="H381" s="488"/>
      <c r="I381" s="488"/>
      <c r="J381" s="488"/>
      <c r="K381" s="488"/>
      <c r="L381" s="488"/>
      <c r="M381" s="488"/>
      <c r="N381" s="488"/>
      <c r="O381" s="488"/>
      <c r="P381" s="300"/>
    </row>
    <row r="382" spans="1:16" ht="6" customHeight="1" x14ac:dyDescent="0.2">
      <c r="B382" s="307"/>
      <c r="C382" s="368"/>
      <c r="D382" s="368"/>
      <c r="E382" s="368"/>
      <c r="F382" s="368"/>
      <c r="G382" s="332"/>
      <c r="H382" s="332"/>
      <c r="I382" s="332"/>
      <c r="J382" s="332"/>
      <c r="K382" s="332"/>
      <c r="L382" s="332"/>
      <c r="M382" s="362"/>
      <c r="N382" s="362"/>
      <c r="O382" s="362"/>
      <c r="P382" s="304"/>
    </row>
    <row r="383" spans="1:16" ht="87" customHeight="1" x14ac:dyDescent="0.2">
      <c r="A383" s="217">
        <v>10</v>
      </c>
      <c r="B383" s="307"/>
      <c r="C383" s="449" t="s">
        <v>478</v>
      </c>
      <c r="D383" s="463"/>
      <c r="E383" s="463"/>
      <c r="F383" s="463"/>
      <c r="G383" s="463"/>
      <c r="H383" s="463"/>
      <c r="I383" s="463"/>
      <c r="J383" s="463"/>
      <c r="K383" s="463"/>
      <c r="L383" s="463"/>
      <c r="M383" s="463"/>
      <c r="N383" s="463"/>
      <c r="O383" s="463"/>
      <c r="P383" s="312"/>
    </row>
    <row r="384" spans="1:16" ht="6" customHeight="1" x14ac:dyDescent="0.2">
      <c r="A384" s="217"/>
      <c r="B384" s="345"/>
      <c r="C384" s="364"/>
      <c r="D384" s="385"/>
      <c r="E384" s="385"/>
      <c r="F384" s="385"/>
      <c r="G384" s="408"/>
      <c r="H384" s="385"/>
      <c r="I384" s="385"/>
      <c r="J384" s="385"/>
      <c r="K384" s="385"/>
      <c r="L384" s="385"/>
      <c r="M384" s="385"/>
      <c r="N384" s="385"/>
      <c r="O384" s="385"/>
      <c r="P384" s="347"/>
    </row>
    <row r="385" spans="1:16" ht="99" customHeight="1" x14ac:dyDescent="0.2">
      <c r="A385" s="217">
        <f>+A383+1</f>
        <v>11</v>
      </c>
      <c r="B385" s="403"/>
      <c r="C385" s="449" t="s">
        <v>469</v>
      </c>
      <c r="D385" s="463"/>
      <c r="E385" s="463"/>
      <c r="F385" s="463"/>
      <c r="G385" s="463"/>
      <c r="H385" s="463"/>
      <c r="I385" s="463"/>
      <c r="J385" s="463"/>
      <c r="K385" s="463"/>
      <c r="L385" s="463"/>
      <c r="M385" s="463"/>
      <c r="N385" s="463"/>
      <c r="O385" s="463"/>
      <c r="P385" s="404"/>
    </row>
    <row r="386" spans="1:16" ht="12.75" x14ac:dyDescent="0.2">
      <c r="A386" s="217"/>
      <c r="B386" s="403"/>
      <c r="C386" s="401"/>
      <c r="D386" s="402"/>
      <c r="E386" s="402"/>
      <c r="F386" s="402"/>
      <c r="G386" s="408"/>
      <c r="H386" s="402"/>
      <c r="I386" s="402"/>
      <c r="J386" s="402"/>
      <c r="K386" s="402"/>
      <c r="L386" s="402"/>
      <c r="M386" s="402"/>
      <c r="N386" s="402"/>
      <c r="O386" s="402"/>
      <c r="P386" s="404"/>
    </row>
    <row r="387" spans="1:16" ht="43.5" customHeight="1" x14ac:dyDescent="0.2">
      <c r="A387" s="216">
        <f>+A385+1</f>
        <v>12</v>
      </c>
      <c r="B387" s="345"/>
      <c r="C387" s="467" t="s">
        <v>236</v>
      </c>
      <c r="D387" s="486"/>
      <c r="E387" s="486"/>
      <c r="F387" s="486"/>
      <c r="G387" s="486"/>
      <c r="H387" s="486"/>
      <c r="I387" s="486"/>
      <c r="J387" s="486"/>
      <c r="K387" s="486"/>
      <c r="L387" s="486"/>
      <c r="M387" s="486"/>
      <c r="N387" s="486"/>
      <c r="O387" s="486"/>
      <c r="P387" s="347"/>
    </row>
    <row r="388" spans="1:16" ht="6" customHeight="1" x14ac:dyDescent="0.2">
      <c r="A388" s="307"/>
      <c r="B388" s="307"/>
      <c r="C388" s="368"/>
      <c r="D388" s="368"/>
      <c r="E388" s="368"/>
      <c r="F388" s="368"/>
      <c r="G388" s="332"/>
      <c r="H388" s="332"/>
      <c r="I388" s="332"/>
      <c r="J388" s="332"/>
      <c r="K388" s="332"/>
      <c r="L388" s="332"/>
      <c r="M388" s="362"/>
      <c r="N388" s="362"/>
      <c r="O388" s="362"/>
      <c r="P388" s="304"/>
    </row>
    <row r="389" spans="1:16" ht="46.5" customHeight="1" x14ac:dyDescent="0.2">
      <c r="A389" s="216">
        <f>+A387+1</f>
        <v>13</v>
      </c>
      <c r="B389" s="308"/>
      <c r="C389" s="449" t="s">
        <v>418</v>
      </c>
      <c r="D389" s="479"/>
      <c r="E389" s="479"/>
      <c r="F389" s="479"/>
      <c r="G389" s="479"/>
      <c r="H389" s="479"/>
      <c r="I389" s="479"/>
      <c r="J389" s="479"/>
      <c r="K389" s="479"/>
      <c r="L389" s="479"/>
      <c r="M389" s="479"/>
      <c r="N389" s="479"/>
      <c r="O389" s="479"/>
      <c r="P389" s="302"/>
    </row>
    <row r="390" spans="1:16" ht="6" customHeight="1" x14ac:dyDescent="0.2">
      <c r="A390" s="307"/>
      <c r="B390" s="307"/>
      <c r="C390" s="368"/>
      <c r="D390" s="368"/>
      <c r="E390" s="368"/>
      <c r="F390" s="368"/>
      <c r="G390" s="332"/>
      <c r="H390" s="332"/>
      <c r="I390" s="332"/>
      <c r="J390" s="332"/>
      <c r="K390" s="332"/>
      <c r="L390" s="332"/>
      <c r="M390" s="362"/>
      <c r="N390" s="362"/>
      <c r="O390" s="362"/>
      <c r="P390" s="304"/>
    </row>
    <row r="391" spans="1:16" ht="28.5" customHeight="1" x14ac:dyDescent="0.2">
      <c r="A391" s="216">
        <f>+A389+1</f>
        <v>14</v>
      </c>
      <c r="B391" s="307"/>
      <c r="C391" s="467" t="s">
        <v>235</v>
      </c>
      <c r="D391" s="486"/>
      <c r="E391" s="486"/>
      <c r="F391" s="486"/>
      <c r="G391" s="486"/>
      <c r="H391" s="486"/>
      <c r="I391" s="486"/>
      <c r="J391" s="486"/>
      <c r="K391" s="486"/>
      <c r="L391" s="486"/>
      <c r="M391" s="486"/>
      <c r="N391" s="486"/>
      <c r="O391" s="486"/>
      <c r="P391" s="302"/>
    </row>
    <row r="392" spans="1:16" ht="6" customHeight="1" x14ac:dyDescent="0.2">
      <c r="A392" s="306"/>
      <c r="B392" s="306"/>
      <c r="C392" s="362"/>
      <c r="D392" s="362"/>
      <c r="E392" s="362"/>
      <c r="F392" s="362"/>
      <c r="G392" s="411"/>
      <c r="H392" s="362"/>
      <c r="I392" s="362"/>
      <c r="J392" s="362"/>
      <c r="K392" s="362"/>
      <c r="L392" s="362"/>
      <c r="M392" s="362"/>
      <c r="N392" s="362"/>
      <c r="O392" s="362"/>
      <c r="P392" s="304"/>
    </row>
    <row r="393" spans="1:16" ht="43.5" customHeight="1" x14ac:dyDescent="0.2">
      <c r="A393" s="216">
        <f>+A391+1</f>
        <v>15</v>
      </c>
      <c r="B393" s="306"/>
      <c r="C393" s="449" t="s">
        <v>237</v>
      </c>
      <c r="D393" s="479"/>
      <c r="E393" s="479"/>
      <c r="F393" s="479"/>
      <c r="G393" s="479"/>
      <c r="H393" s="479"/>
      <c r="I393" s="479"/>
      <c r="J393" s="479"/>
      <c r="K393" s="479"/>
      <c r="L393" s="479"/>
      <c r="M393" s="479"/>
      <c r="N393" s="479"/>
      <c r="O393" s="479"/>
      <c r="P393" s="301"/>
    </row>
    <row r="394" spans="1:16" ht="6" customHeight="1" x14ac:dyDescent="0.2">
      <c r="A394" s="348"/>
      <c r="B394" s="306"/>
      <c r="C394" s="363"/>
      <c r="D394" s="363"/>
      <c r="E394" s="363"/>
      <c r="F394" s="363"/>
      <c r="G394" s="406"/>
      <c r="H394" s="363"/>
      <c r="I394" s="363"/>
      <c r="J394" s="363"/>
      <c r="K394" s="363"/>
      <c r="L394" s="363"/>
      <c r="M394" s="363"/>
      <c r="N394" s="363"/>
      <c r="O394" s="363"/>
      <c r="P394" s="304"/>
    </row>
    <row r="395" spans="1:16" ht="32.25" customHeight="1" x14ac:dyDescent="0.2">
      <c r="A395" s="216">
        <f>+A393+1</f>
        <v>16</v>
      </c>
      <c r="B395" s="306"/>
      <c r="C395" s="467" t="s">
        <v>339</v>
      </c>
      <c r="D395" s="486"/>
      <c r="E395" s="486"/>
      <c r="F395" s="486"/>
      <c r="G395" s="486"/>
      <c r="H395" s="486"/>
      <c r="I395" s="486"/>
      <c r="J395" s="486"/>
      <c r="K395" s="486"/>
      <c r="L395" s="486"/>
      <c r="M395" s="486"/>
      <c r="N395" s="486"/>
      <c r="O395" s="486"/>
      <c r="P395" s="302"/>
    </row>
    <row r="396" spans="1:16" ht="6" customHeight="1" x14ac:dyDescent="0.2">
      <c r="A396" s="348"/>
      <c r="B396" s="304"/>
      <c r="C396" s="363"/>
      <c r="D396" s="363"/>
      <c r="E396" s="363"/>
      <c r="F396" s="363"/>
      <c r="G396" s="406"/>
      <c r="H396" s="363"/>
      <c r="I396" s="363"/>
      <c r="J396" s="363"/>
      <c r="K396" s="363"/>
      <c r="L396" s="363"/>
      <c r="M396" s="363"/>
      <c r="N396" s="363"/>
      <c r="O396" s="363"/>
      <c r="P396" s="304"/>
    </row>
    <row r="397" spans="1:16" ht="84.75" customHeight="1" x14ac:dyDescent="0.2">
      <c r="A397" s="216">
        <f>+A395+1</f>
        <v>17</v>
      </c>
      <c r="B397" s="317"/>
      <c r="C397" s="449" t="s">
        <v>277</v>
      </c>
      <c r="D397" s="479"/>
      <c r="E397" s="479"/>
      <c r="F397" s="479"/>
      <c r="G397" s="479"/>
      <c r="H397" s="479"/>
      <c r="I397" s="479"/>
      <c r="J397" s="479"/>
      <c r="K397" s="479"/>
      <c r="L397" s="479"/>
      <c r="M397" s="479"/>
      <c r="N397" s="479"/>
      <c r="O397" s="479"/>
      <c r="P397" s="301"/>
    </row>
    <row r="398" spans="1:16" ht="6" customHeight="1" x14ac:dyDescent="0.2">
      <c r="A398" s="94" t="s">
        <v>3</v>
      </c>
      <c r="B398" s="304"/>
      <c r="C398" s="363"/>
      <c r="D398" s="363"/>
      <c r="E398" s="363"/>
      <c r="F398" s="363"/>
      <c r="G398" s="406"/>
      <c r="H398" s="363"/>
      <c r="I398" s="363"/>
      <c r="J398" s="363"/>
      <c r="K398" s="363"/>
      <c r="L398" s="363"/>
      <c r="M398" s="363"/>
      <c r="N398" s="363"/>
      <c r="O398" s="363"/>
      <c r="P398" s="304"/>
    </row>
    <row r="399" spans="1:16" ht="6" customHeight="1" x14ac:dyDescent="0.2">
      <c r="A399" s="304"/>
      <c r="B399" s="304"/>
      <c r="C399" s="363"/>
      <c r="D399" s="363"/>
      <c r="E399" s="363"/>
      <c r="F399" s="363"/>
      <c r="G399" s="406"/>
      <c r="H399" s="363"/>
      <c r="I399" s="363"/>
      <c r="J399" s="363"/>
      <c r="K399" s="363"/>
      <c r="L399" s="363"/>
      <c r="M399" s="363"/>
      <c r="N399" s="363"/>
      <c r="O399" s="363"/>
      <c r="P399" s="304"/>
    </row>
  </sheetData>
  <mergeCells count="84">
    <mergeCell ref="C335:G335"/>
    <mergeCell ref="A309:F309"/>
    <mergeCell ref="C279:F279"/>
    <mergeCell ref="A1:P1"/>
    <mergeCell ref="C177:F177"/>
    <mergeCell ref="C187:F187"/>
    <mergeCell ref="B160:F160"/>
    <mergeCell ref="C169:F169"/>
    <mergeCell ref="A2:P2"/>
    <mergeCell ref="A3:P3"/>
    <mergeCell ref="C23:F23"/>
    <mergeCell ref="C181:F181"/>
    <mergeCell ref="C111:F111"/>
    <mergeCell ref="C43:F43"/>
    <mergeCell ref="C44:F44"/>
    <mergeCell ref="B86:F86"/>
    <mergeCell ref="C24:F24"/>
    <mergeCell ref="C133:F133"/>
    <mergeCell ref="B164:F164"/>
    <mergeCell ref="B27:F27"/>
    <mergeCell ref="C89:F89"/>
    <mergeCell ref="A339:O339"/>
    <mergeCell ref="D189:F189"/>
    <mergeCell ref="C82:F82"/>
    <mergeCell ref="D185:F185"/>
    <mergeCell ref="D186:F186"/>
    <mergeCell ref="C188:F188"/>
    <mergeCell ref="D175:F175"/>
    <mergeCell ref="B68:F68"/>
    <mergeCell ref="B88:F88"/>
    <mergeCell ref="D107:F107"/>
    <mergeCell ref="D146:F146"/>
    <mergeCell ref="C174:F174"/>
    <mergeCell ref="C148:F148"/>
    <mergeCell ref="D176:F176"/>
    <mergeCell ref="C16:F16"/>
    <mergeCell ref="C369:O369"/>
    <mergeCell ref="C361:O361"/>
    <mergeCell ref="C362:O362"/>
    <mergeCell ref="C363:O363"/>
    <mergeCell ref="C364:O364"/>
    <mergeCell ref="C365:O365"/>
    <mergeCell ref="C367:O367"/>
    <mergeCell ref="C352:G352"/>
    <mergeCell ref="C353:G353"/>
    <mergeCell ref="C354:G354"/>
    <mergeCell ref="C355:G355"/>
    <mergeCell ref="A341:O341"/>
    <mergeCell ref="C348:G348"/>
    <mergeCell ref="C344:G344"/>
    <mergeCell ref="D25:F25"/>
    <mergeCell ref="C391:O391"/>
    <mergeCell ref="C393:O393"/>
    <mergeCell ref="C395:O395"/>
    <mergeCell ref="C397:O397"/>
    <mergeCell ref="C150:F150"/>
    <mergeCell ref="C383:O383"/>
    <mergeCell ref="C381:O381"/>
    <mergeCell ref="C385:O385"/>
    <mergeCell ref="C389:O389"/>
    <mergeCell ref="C373:O373"/>
    <mergeCell ref="C375:O375"/>
    <mergeCell ref="C377:O377"/>
    <mergeCell ref="C387:O387"/>
    <mergeCell ref="C349:G349"/>
    <mergeCell ref="C350:G350"/>
    <mergeCell ref="C351:G351"/>
    <mergeCell ref="C157:F157"/>
    <mergeCell ref="C183:F183"/>
    <mergeCell ref="A329:O329"/>
    <mergeCell ref="A320:O320"/>
    <mergeCell ref="A323:O323"/>
    <mergeCell ref="D178:F178"/>
    <mergeCell ref="C179:F179"/>
    <mergeCell ref="D180:F180"/>
    <mergeCell ref="E198:F198"/>
    <mergeCell ref="A342:O342"/>
    <mergeCell ref="C346:G346"/>
    <mergeCell ref="C347:G347"/>
    <mergeCell ref="C371:O371"/>
    <mergeCell ref="C379:O379"/>
    <mergeCell ref="A357:O357"/>
    <mergeCell ref="A358:O358"/>
    <mergeCell ref="C345:G345"/>
  </mergeCells>
  <pageMargins left="0.25" right="0" top="0.5" bottom="0.75" header="0.5" footer="0.5"/>
  <pageSetup scale="80" firstPageNumber="4" orientation="portrait" useFirstPageNumber="1" r:id="rId1"/>
  <headerFooter alignWithMargins="0">
    <oddFooter>&amp;L&amp;"Arial,Regular"09/08/2023&amp;C&amp;"Arial,Regular" 35-E-5.&amp;P</oddFooter>
  </headerFooter>
  <rowBreaks count="2" manualBreakCount="2">
    <brk id="317" max="16" man="1"/>
    <brk id="359"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73"/>
  <sheetViews>
    <sheetView workbookViewId="0">
      <selection activeCell="M134" sqref="M134"/>
    </sheetView>
  </sheetViews>
  <sheetFormatPr defaultColWidth="11.6640625" defaultRowHeight="12" customHeight="1" x14ac:dyDescent="0.2"/>
  <cols>
    <col min="1" max="1" width="3.83203125" style="2" customWidth="1"/>
    <col min="2" max="3" width="3" style="2" customWidth="1"/>
    <col min="4" max="4" width="3.83203125" style="2" customWidth="1"/>
    <col min="5" max="5" width="3.1640625" style="2" customWidth="1"/>
    <col min="6" max="6" width="39.83203125" style="2" customWidth="1"/>
    <col min="7" max="7" width="3.1640625" style="2" customWidth="1"/>
    <col min="8" max="8" width="2" style="2" customWidth="1"/>
    <col min="9" max="9" width="12" style="6" bestFit="1" customWidth="1"/>
    <col min="10" max="10" width="1.6640625" style="2" customWidth="1"/>
    <col min="11" max="11" width="14.83203125" style="2" bestFit="1" customWidth="1"/>
    <col min="12" max="12" width="2.33203125" style="2" customWidth="1"/>
    <col min="13" max="13" width="13.6640625" style="2" customWidth="1"/>
    <col min="14" max="14" width="4.6640625" style="2" customWidth="1"/>
    <col min="15" max="16384" width="11.6640625" style="2"/>
  </cols>
  <sheetData>
    <row r="1" spans="1:42" ht="15" customHeight="1" x14ac:dyDescent="0.2">
      <c r="A1" s="505" t="s">
        <v>141</v>
      </c>
      <c r="B1" s="505"/>
      <c r="C1" s="505"/>
      <c r="D1" s="505"/>
      <c r="E1" s="505"/>
      <c r="F1" s="505"/>
      <c r="G1" s="505"/>
      <c r="H1" s="505"/>
      <c r="I1" s="505"/>
      <c r="J1" s="505"/>
      <c r="K1" s="505"/>
      <c r="L1" s="505"/>
      <c r="M1" s="505"/>
      <c r="N1" s="3"/>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2" customHeight="1" x14ac:dyDescent="0.2">
      <c r="A2" s="505" t="s">
        <v>4</v>
      </c>
      <c r="B2" s="505"/>
      <c r="C2" s="505"/>
      <c r="D2" s="505"/>
      <c r="E2" s="505"/>
      <c r="F2" s="505"/>
      <c r="G2" s="505"/>
      <c r="H2" s="505"/>
      <c r="I2" s="505"/>
      <c r="J2" s="505"/>
      <c r="K2" s="505"/>
      <c r="L2" s="505"/>
      <c r="M2" s="505"/>
      <c r="N2" s="3"/>
      <c r="O2" s="1"/>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12" customHeight="1" x14ac:dyDescent="0.2">
      <c r="A3" s="505" t="s">
        <v>501</v>
      </c>
      <c r="B3" s="505"/>
      <c r="C3" s="505"/>
      <c r="D3" s="505"/>
      <c r="E3" s="505"/>
      <c r="F3" s="505"/>
      <c r="G3" s="505"/>
      <c r="H3" s="505"/>
      <c r="I3" s="505"/>
      <c r="J3" s="505"/>
      <c r="K3" s="505"/>
      <c r="L3" s="505"/>
      <c r="M3" s="505"/>
      <c r="N3" s="3"/>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6" customHeight="1" x14ac:dyDescent="0.2">
      <c r="A4" s="21"/>
      <c r="B4" s="22"/>
      <c r="C4" s="22"/>
      <c r="D4" s="22"/>
      <c r="E4" s="22"/>
      <c r="F4" s="22"/>
      <c r="G4" s="22"/>
      <c r="H4" s="22"/>
      <c r="I4" s="22"/>
      <c r="J4" s="22"/>
      <c r="K4" s="22"/>
      <c r="L4" s="22"/>
      <c r="M4" s="22"/>
      <c r="N4" s="3"/>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12" customHeight="1" x14ac:dyDescent="0.2">
      <c r="A5" s="21"/>
      <c r="B5" s="22"/>
      <c r="C5" s="22"/>
      <c r="D5" s="22"/>
      <c r="E5" s="22"/>
      <c r="F5" s="22"/>
      <c r="G5" s="22"/>
      <c r="H5" s="22"/>
      <c r="I5" s="22"/>
      <c r="J5" s="22"/>
      <c r="K5" s="23" t="s">
        <v>3</v>
      </c>
      <c r="L5" s="22"/>
      <c r="M5" s="22"/>
      <c r="N5" s="3"/>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ht="12" customHeight="1" x14ac:dyDescent="0.2">
      <c r="A6" s="21"/>
      <c r="B6" s="24" t="s">
        <v>3</v>
      </c>
      <c r="C6" s="25"/>
      <c r="D6" s="25"/>
      <c r="E6" s="25"/>
      <c r="F6" s="25"/>
      <c r="G6" s="25"/>
      <c r="H6" s="25"/>
      <c r="I6" s="226" t="s">
        <v>479</v>
      </c>
      <c r="J6" s="25"/>
      <c r="K6" s="23" t="s">
        <v>5</v>
      </c>
      <c r="L6" s="25"/>
      <c r="M6" s="25"/>
      <c r="N6" s="4"/>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ht="12" customHeight="1" x14ac:dyDescent="0.2">
      <c r="A7" s="27" t="s">
        <v>9</v>
      </c>
      <c r="B7" s="28"/>
      <c r="C7" s="29"/>
      <c r="D7" s="29"/>
      <c r="E7" s="29"/>
      <c r="F7" s="29"/>
      <c r="G7" s="29"/>
      <c r="H7" s="29"/>
      <c r="I7" s="32" t="s">
        <v>427</v>
      </c>
      <c r="J7" s="29"/>
      <c r="K7" s="23" t="s">
        <v>7</v>
      </c>
      <c r="L7" s="29"/>
      <c r="M7" s="29"/>
      <c r="N7" s="4"/>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12" customHeight="1" x14ac:dyDescent="0.2">
      <c r="A8" s="30" t="s">
        <v>13</v>
      </c>
      <c r="B8" s="28"/>
      <c r="C8" s="29"/>
      <c r="D8" s="29"/>
      <c r="E8" s="29"/>
      <c r="F8" s="29"/>
      <c r="G8" s="29"/>
      <c r="H8" s="29"/>
      <c r="I8" s="413" t="s">
        <v>428</v>
      </c>
      <c r="J8" s="29"/>
      <c r="K8" s="31" t="s">
        <v>404</v>
      </c>
      <c r="L8" s="29"/>
      <c r="M8" s="31" t="s">
        <v>334</v>
      </c>
      <c r="N8" s="4"/>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12" customHeight="1" x14ac:dyDescent="0.2">
      <c r="A9" s="33" t="s">
        <v>17</v>
      </c>
      <c r="B9" s="25"/>
      <c r="C9" s="25"/>
      <c r="D9" s="25"/>
      <c r="E9" s="25"/>
      <c r="F9" s="25"/>
      <c r="G9" s="25"/>
      <c r="H9" s="25"/>
      <c r="I9" s="25"/>
      <c r="J9" s="25"/>
      <c r="K9" s="25"/>
      <c r="L9" s="25"/>
      <c r="M9" s="34"/>
      <c r="N9" s="4"/>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12" customHeight="1" x14ac:dyDescent="0.2">
      <c r="A10" s="35" t="s">
        <v>41</v>
      </c>
      <c r="B10" s="21"/>
      <c r="C10" s="25"/>
      <c r="D10" s="25"/>
      <c r="E10" s="25"/>
      <c r="F10" s="25"/>
      <c r="G10" s="25"/>
      <c r="H10" s="25"/>
      <c r="I10" s="26"/>
      <c r="J10" s="25"/>
      <c r="K10" s="25"/>
      <c r="L10" s="25"/>
      <c r="M10" s="34"/>
      <c r="N10" s="4"/>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12.75" x14ac:dyDescent="0.2">
      <c r="A11" s="392"/>
      <c r="B11" s="48"/>
      <c r="C11" s="54" t="s">
        <v>408</v>
      </c>
      <c r="D11" s="54"/>
      <c r="E11" s="54"/>
      <c r="F11" s="54"/>
      <c r="G11" s="54"/>
      <c r="H11" s="54"/>
      <c r="I11" s="56"/>
      <c r="J11" s="54"/>
      <c r="K11" s="54"/>
      <c r="L11" s="54"/>
      <c r="M11" s="393"/>
      <c r="N11" s="4"/>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14.25" customHeight="1" x14ac:dyDescent="0.2">
      <c r="A12" s="392"/>
      <c r="B12" s="48"/>
      <c r="C12" s="392" t="s">
        <v>407</v>
      </c>
      <c r="D12" s="394"/>
      <c r="E12" s="394"/>
      <c r="F12" s="394"/>
      <c r="G12" s="54"/>
      <c r="H12" s="54"/>
      <c r="I12" s="56"/>
      <c r="J12" s="54"/>
      <c r="K12" s="54"/>
      <c r="L12" s="54"/>
      <c r="M12" s="393"/>
      <c r="N12" s="4"/>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ht="12" customHeight="1" x14ac:dyDescent="0.2">
      <c r="A13" s="48"/>
      <c r="B13" s="48" t="s">
        <v>175</v>
      </c>
      <c r="C13" s="48"/>
      <c r="D13" s="54"/>
      <c r="E13" s="54"/>
      <c r="F13" s="54"/>
      <c r="G13" s="54"/>
      <c r="H13" s="54"/>
      <c r="I13" s="55"/>
      <c r="J13" s="54"/>
      <c r="K13" s="54"/>
      <c r="L13" s="54"/>
      <c r="M13" s="393"/>
      <c r="N13" s="4"/>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ht="12" customHeight="1" x14ac:dyDescent="0.2">
      <c r="A14" s="48"/>
      <c r="B14" s="48"/>
      <c r="C14" s="395" t="s">
        <v>45</v>
      </c>
      <c r="D14" s="54"/>
      <c r="E14" s="54"/>
      <c r="F14" s="54"/>
      <c r="G14" s="54"/>
      <c r="H14" s="54"/>
      <c r="I14" s="55"/>
      <c r="J14" s="54"/>
      <c r="K14" s="54"/>
      <c r="L14" s="54"/>
      <c r="M14" s="393"/>
      <c r="N14" s="4"/>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15" customHeight="1" x14ac:dyDescent="0.2">
      <c r="A15" s="48"/>
      <c r="B15" s="48"/>
      <c r="C15" s="54"/>
      <c r="D15" s="395" t="s">
        <v>409</v>
      </c>
      <c r="E15" s="54"/>
      <c r="F15" s="54"/>
      <c r="G15" s="54"/>
      <c r="H15" s="54"/>
      <c r="I15" s="55">
        <v>10.555</v>
      </c>
      <c r="J15" s="54"/>
      <c r="K15" s="56" t="s">
        <v>240</v>
      </c>
      <c r="L15" s="54" t="s">
        <v>38</v>
      </c>
      <c r="M15" s="396">
        <f>311500-90283</f>
        <v>221217</v>
      </c>
      <c r="N15" s="4"/>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12" customHeight="1" x14ac:dyDescent="0.2">
      <c r="A16" s="48"/>
      <c r="B16" s="48"/>
      <c r="C16" s="48"/>
      <c r="D16" s="395"/>
      <c r="E16" s="48" t="s">
        <v>171</v>
      </c>
      <c r="F16" s="54"/>
      <c r="G16" s="54"/>
      <c r="H16" s="54"/>
      <c r="I16" s="55"/>
      <c r="J16" s="54"/>
      <c r="K16" s="56"/>
      <c r="L16" s="54"/>
      <c r="M16" s="397">
        <f>SUM(M15:M15)</f>
        <v>221217</v>
      </c>
      <c r="N16" s="4"/>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ht="12" customHeight="1" x14ac:dyDescent="0.2">
      <c r="A17" s="48"/>
      <c r="B17" s="48" t="s">
        <v>172</v>
      </c>
      <c r="C17" s="48"/>
      <c r="D17" s="395"/>
      <c r="E17" s="54"/>
      <c r="F17" s="54"/>
      <c r="G17" s="54"/>
      <c r="H17" s="54"/>
      <c r="I17" s="55"/>
      <c r="J17" s="54"/>
      <c r="K17" s="56"/>
      <c r="L17" s="54"/>
      <c r="M17" s="396"/>
      <c r="N17" s="4"/>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ht="12" customHeight="1" x14ac:dyDescent="0.2">
      <c r="A18" s="48"/>
      <c r="B18" s="48"/>
      <c r="C18" s="395" t="s">
        <v>39</v>
      </c>
      <c r="D18" s="392"/>
      <c r="E18" s="54"/>
      <c r="F18" s="54"/>
      <c r="G18" s="54"/>
      <c r="H18" s="54"/>
      <c r="I18" s="55"/>
      <c r="J18" s="54"/>
      <c r="K18" s="54"/>
      <c r="L18" s="54"/>
      <c r="M18" s="393"/>
      <c r="N18" s="4"/>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ht="12" customHeight="1" x14ac:dyDescent="0.2">
      <c r="A19" s="48"/>
      <c r="B19" s="48"/>
      <c r="C19" s="48"/>
      <c r="D19" s="395" t="s">
        <v>97</v>
      </c>
      <c r="E19" s="54"/>
      <c r="F19" s="54"/>
      <c r="G19" s="54"/>
      <c r="H19" s="54"/>
      <c r="I19" s="55">
        <v>10.553000000000001</v>
      </c>
      <c r="J19" s="54"/>
      <c r="K19" s="56" t="s">
        <v>240</v>
      </c>
      <c r="L19" s="48"/>
      <c r="M19" s="396">
        <f>705612-107612</f>
        <v>598000</v>
      </c>
      <c r="N19" s="4"/>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12" customHeight="1" x14ac:dyDescent="0.2">
      <c r="A20" s="48"/>
      <c r="B20" s="48"/>
      <c r="C20" s="48"/>
      <c r="D20" s="395" t="s">
        <v>96</v>
      </c>
      <c r="E20" s="54"/>
      <c r="F20" s="54"/>
      <c r="G20" s="54"/>
      <c r="H20" s="54"/>
      <c r="I20" s="55">
        <v>10.555</v>
      </c>
      <c r="J20" s="54"/>
      <c r="K20" s="56" t="s">
        <v>240</v>
      </c>
      <c r="L20" s="54"/>
      <c r="M20" s="396">
        <f>1759140-25777-356418</f>
        <v>1376945</v>
      </c>
      <c r="N20" s="4"/>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12" customHeight="1" x14ac:dyDescent="0.2">
      <c r="A21" s="48"/>
      <c r="B21" s="48"/>
      <c r="C21" s="48"/>
      <c r="D21" s="395" t="s">
        <v>173</v>
      </c>
      <c r="E21" s="54"/>
      <c r="F21" s="54"/>
      <c r="G21" s="54"/>
      <c r="H21" s="54"/>
      <c r="I21" s="55">
        <v>10.555999999999999</v>
      </c>
      <c r="J21" s="54"/>
      <c r="K21" s="56" t="s">
        <v>240</v>
      </c>
      <c r="L21" s="54"/>
      <c r="M21" s="396">
        <v>24233</v>
      </c>
      <c r="N21" s="4"/>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2" customHeight="1" x14ac:dyDescent="0.2">
      <c r="A22" s="48"/>
      <c r="B22" s="48"/>
      <c r="C22" s="54"/>
      <c r="D22" s="395" t="s">
        <v>176</v>
      </c>
      <c r="E22" s="54"/>
      <c r="F22" s="54"/>
      <c r="G22" s="54"/>
      <c r="H22" s="54"/>
      <c r="I22" s="55">
        <v>10.558999999999999</v>
      </c>
      <c r="J22" s="54"/>
      <c r="K22" s="56" t="s">
        <v>135</v>
      </c>
      <c r="L22" s="54"/>
      <c r="M22" s="396">
        <f>140283+25777</f>
        <v>166060</v>
      </c>
      <c r="N22" s="4"/>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24.75" customHeight="1" x14ac:dyDescent="0.2">
      <c r="A23" s="48"/>
      <c r="B23" s="48"/>
      <c r="C23" s="398"/>
      <c r="D23" s="512" t="s">
        <v>239</v>
      </c>
      <c r="E23" s="466"/>
      <c r="F23" s="466"/>
      <c r="G23" s="54"/>
      <c r="H23" s="398"/>
      <c r="I23" s="55">
        <v>10.579000000000001</v>
      </c>
      <c r="J23" s="54"/>
      <c r="K23" s="56" t="s">
        <v>241</v>
      </c>
      <c r="L23" s="54"/>
      <c r="M23" s="396">
        <v>356418</v>
      </c>
      <c r="N23" s="4"/>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2" customHeight="1" x14ac:dyDescent="0.2">
      <c r="A24" s="48"/>
      <c r="B24" s="48"/>
      <c r="C24" s="54"/>
      <c r="D24" s="395"/>
      <c r="E24" s="54"/>
      <c r="F24" s="54"/>
      <c r="G24" s="54"/>
      <c r="H24" s="54"/>
      <c r="I24" s="55"/>
      <c r="J24" s="54"/>
      <c r="K24" s="56"/>
      <c r="L24" s="54"/>
      <c r="M24" s="396"/>
      <c r="N24" s="4"/>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2" customHeight="1" x14ac:dyDescent="0.2">
      <c r="A25" s="48"/>
      <c r="B25" s="48"/>
      <c r="C25" s="54"/>
      <c r="D25" s="395"/>
      <c r="E25" s="54" t="s">
        <v>174</v>
      </c>
      <c r="F25" s="54"/>
      <c r="G25" s="54"/>
      <c r="H25" s="54"/>
      <c r="I25" s="55"/>
      <c r="J25" s="54"/>
      <c r="K25" s="56"/>
      <c r="L25" s="54"/>
      <c r="M25" s="399">
        <f>SUM(M19:M23)</f>
        <v>2521656</v>
      </c>
      <c r="N25" s="4"/>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4.25" x14ac:dyDescent="0.2">
      <c r="A26" s="48"/>
      <c r="B26" s="48"/>
      <c r="C26" s="48"/>
      <c r="D26" s="48"/>
      <c r="E26" s="395" t="s">
        <v>410</v>
      </c>
      <c r="F26" s="54"/>
      <c r="G26" s="54"/>
      <c r="H26" s="54"/>
      <c r="I26" s="54"/>
      <c r="J26" s="54"/>
      <c r="K26" s="56"/>
      <c r="L26" s="54"/>
      <c r="M26" s="400">
        <f>+M16+M25</f>
        <v>2742873</v>
      </c>
      <c r="N26" s="4"/>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2" customHeight="1" x14ac:dyDescent="0.2">
      <c r="A27" s="21"/>
      <c r="B27" s="25"/>
      <c r="C27" s="25"/>
      <c r="D27" s="25"/>
      <c r="E27" s="25"/>
      <c r="F27" s="25"/>
      <c r="G27" s="25"/>
      <c r="H27" s="25"/>
      <c r="I27" s="39"/>
      <c r="J27" s="25"/>
      <c r="K27" s="25"/>
      <c r="L27" s="25"/>
      <c r="M27" s="34"/>
      <c r="N27" s="4"/>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12" customHeight="1" x14ac:dyDescent="0.2">
      <c r="A28" s="21"/>
      <c r="B28" s="21"/>
      <c r="C28" s="21"/>
      <c r="D28" s="21"/>
      <c r="E28" s="24" t="s">
        <v>42</v>
      </c>
      <c r="F28" s="25"/>
      <c r="G28" s="25"/>
      <c r="H28" s="25"/>
      <c r="I28" s="25"/>
      <c r="J28" s="25"/>
      <c r="K28" s="25"/>
      <c r="L28" s="25"/>
      <c r="M28" s="40">
        <f>+M26</f>
        <v>2742873</v>
      </c>
      <c r="N28" s="4"/>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2" customHeight="1" x14ac:dyDescent="0.2">
      <c r="A29" s="33"/>
      <c r="B29" s="25"/>
      <c r="C29" s="25"/>
      <c r="D29" s="25"/>
      <c r="E29" s="25"/>
      <c r="F29" s="25"/>
      <c r="G29" s="25"/>
      <c r="H29" s="25"/>
      <c r="I29" s="25"/>
      <c r="J29" s="25"/>
      <c r="K29" s="25"/>
      <c r="L29" s="25"/>
      <c r="M29" s="34"/>
      <c r="N29" s="4"/>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12" customHeight="1" x14ac:dyDescent="0.2">
      <c r="A30" s="355" t="s">
        <v>365</v>
      </c>
      <c r="B30" s="356"/>
      <c r="C30" s="357"/>
      <c r="D30" s="357"/>
      <c r="E30" s="357"/>
      <c r="F30" s="357"/>
      <c r="G30" s="357"/>
      <c r="H30" s="357"/>
      <c r="I30" s="26"/>
      <c r="J30" s="357"/>
      <c r="K30" s="357"/>
      <c r="L30" s="357"/>
      <c r="M30" s="358"/>
      <c r="N30" s="4"/>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6.75" customHeight="1" x14ac:dyDescent="0.2">
      <c r="A31" s="35"/>
      <c r="B31" s="21"/>
      <c r="C31" s="25"/>
      <c r="D31" s="25"/>
      <c r="E31" s="25"/>
      <c r="F31" s="25"/>
      <c r="G31" s="25"/>
      <c r="H31" s="25"/>
      <c r="I31" s="26"/>
      <c r="J31" s="25"/>
      <c r="K31" s="25"/>
      <c r="L31" s="25"/>
      <c r="M31" s="34"/>
      <c r="N31" s="4"/>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2" customHeight="1" x14ac:dyDescent="0.2">
      <c r="A32" s="350"/>
      <c r="B32" s="354"/>
      <c r="C32" s="406" t="s">
        <v>389</v>
      </c>
      <c r="D32" s="21"/>
      <c r="E32" s="406"/>
      <c r="F32" s="406"/>
      <c r="G32" s="6"/>
      <c r="H32" s="109"/>
      <c r="I32" s="389">
        <v>21.027000000000001</v>
      </c>
      <c r="J32" s="71"/>
      <c r="K32" s="415" t="s">
        <v>468</v>
      </c>
      <c r="L32" s="120"/>
      <c r="M32" s="271">
        <f>255000+155000</f>
        <v>410000</v>
      </c>
      <c r="N32" s="38"/>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12" customHeight="1" x14ac:dyDescent="0.2">
      <c r="N33" s="4"/>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12" customHeight="1" x14ac:dyDescent="0.2">
      <c r="A34" s="35" t="s">
        <v>31</v>
      </c>
      <c r="B34" s="21"/>
      <c r="C34" s="25"/>
      <c r="D34" s="25"/>
      <c r="E34" s="25"/>
      <c r="F34" s="25"/>
      <c r="G34" s="25"/>
      <c r="H34" s="25"/>
      <c r="I34" s="39"/>
      <c r="J34" s="25"/>
      <c r="K34" s="25"/>
      <c r="L34" s="25"/>
      <c r="M34" s="34"/>
      <c r="N34" s="4"/>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12" customHeight="1" x14ac:dyDescent="0.2">
      <c r="A35" s="35"/>
      <c r="B35" s="21" t="s">
        <v>172</v>
      </c>
      <c r="C35" s="25"/>
      <c r="D35" s="25"/>
      <c r="E35" s="25"/>
      <c r="F35" s="25"/>
      <c r="G35" s="25"/>
      <c r="H35" s="25"/>
      <c r="I35" s="39"/>
      <c r="J35" s="25"/>
      <c r="K35" s="25"/>
      <c r="L35" s="25"/>
      <c r="M35" s="34"/>
      <c r="N35" s="4"/>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27" customHeight="1" x14ac:dyDescent="0.2">
      <c r="A36" s="35"/>
      <c r="B36" s="21"/>
      <c r="C36" s="21"/>
      <c r="D36" s="510" t="s">
        <v>104</v>
      </c>
      <c r="E36" s="452"/>
      <c r="F36" s="452"/>
      <c r="G36" s="452"/>
      <c r="H36" s="452"/>
      <c r="I36" s="39">
        <v>84.040999999999997</v>
      </c>
      <c r="J36" s="25"/>
      <c r="K36" s="26"/>
      <c r="L36" s="26"/>
      <c r="M36" s="42">
        <v>86794</v>
      </c>
      <c r="N36" s="4"/>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ht="6" customHeight="1" x14ac:dyDescent="0.2">
      <c r="A37" s="21" t="s">
        <v>3</v>
      </c>
      <c r="B37" s="21"/>
      <c r="C37" s="24" t="s">
        <v>3</v>
      </c>
      <c r="D37" s="25"/>
      <c r="E37" s="25"/>
      <c r="F37" s="25"/>
      <c r="G37" s="25"/>
      <c r="H37" s="25"/>
      <c r="I37" s="39"/>
      <c r="J37" s="25"/>
      <c r="K37" s="25"/>
      <c r="L37" s="25"/>
      <c r="M37" s="43"/>
      <c r="N37" s="4"/>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12" customHeight="1" x14ac:dyDescent="0.2">
      <c r="A38" s="21"/>
      <c r="B38" s="21"/>
      <c r="C38" s="21"/>
      <c r="D38" s="24" t="s">
        <v>57</v>
      </c>
      <c r="E38" s="25"/>
      <c r="F38" s="25"/>
      <c r="G38" s="25"/>
      <c r="H38" s="25"/>
      <c r="I38" s="39">
        <v>84.165000000000006</v>
      </c>
      <c r="J38" s="25"/>
      <c r="K38" s="26"/>
      <c r="L38" s="26"/>
      <c r="M38" s="42">
        <f>223390</f>
        <v>223390</v>
      </c>
      <c r="N38" s="4"/>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6" customHeight="1" x14ac:dyDescent="0.2">
      <c r="A39" s="21"/>
      <c r="B39" s="24"/>
      <c r="C39" s="25"/>
      <c r="D39" s="25"/>
      <c r="E39" s="25"/>
      <c r="F39" s="25"/>
      <c r="G39" s="25"/>
      <c r="H39" s="25"/>
      <c r="I39" s="39"/>
      <c r="J39" s="25"/>
      <c r="K39" s="25"/>
      <c r="L39" s="26"/>
      <c r="M39" s="42"/>
      <c r="N39" s="4"/>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25.5" customHeight="1" x14ac:dyDescent="0.2">
      <c r="A40" s="21"/>
      <c r="B40" s="24"/>
      <c r="C40" s="25"/>
      <c r="D40" s="449" t="s">
        <v>312</v>
      </c>
      <c r="E40" s="509"/>
      <c r="F40" s="509"/>
      <c r="G40" s="25"/>
      <c r="H40" s="25"/>
      <c r="I40" s="39">
        <v>84.215000000000003</v>
      </c>
      <c r="J40" s="25"/>
      <c r="K40" s="25"/>
      <c r="L40" s="26"/>
      <c r="M40" s="42">
        <v>39274.28</v>
      </c>
      <c r="N40" s="4"/>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6" customHeight="1" x14ac:dyDescent="0.2">
      <c r="A41" s="21"/>
      <c r="B41" s="24"/>
      <c r="C41" s="25"/>
      <c r="D41" s="373"/>
      <c r="E41" s="376"/>
      <c r="F41" s="376"/>
      <c r="G41" s="25"/>
      <c r="H41" s="25"/>
      <c r="I41" s="39"/>
      <c r="J41" s="25"/>
      <c r="K41" s="25"/>
      <c r="L41" s="26"/>
      <c r="M41" s="42"/>
      <c r="N41" s="4"/>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2.75" x14ac:dyDescent="0.2">
      <c r="A42" s="21"/>
      <c r="B42" s="24" t="s">
        <v>39</v>
      </c>
      <c r="D42" s="25"/>
      <c r="E42" s="25"/>
      <c r="F42" s="25"/>
      <c r="G42" s="25"/>
      <c r="H42" s="25"/>
      <c r="I42" s="39"/>
      <c r="J42" s="25"/>
      <c r="K42" s="25"/>
      <c r="L42" s="25"/>
      <c r="M42" s="43"/>
      <c r="N42" s="4"/>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25.5" customHeight="1" x14ac:dyDescent="0.2">
      <c r="A43" s="21"/>
      <c r="B43" s="21"/>
      <c r="C43" s="506" t="s">
        <v>330</v>
      </c>
      <c r="D43" s="452"/>
      <c r="E43" s="452"/>
      <c r="F43" s="452"/>
      <c r="G43" s="452"/>
      <c r="H43" s="25"/>
      <c r="I43" s="39">
        <v>84.01</v>
      </c>
      <c r="J43" s="21"/>
      <c r="K43" s="26" t="s">
        <v>135</v>
      </c>
      <c r="L43" s="21"/>
      <c r="M43" s="44">
        <f>1635088-169075-23444</f>
        <v>1442569</v>
      </c>
      <c r="N43" s="4"/>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2.75" x14ac:dyDescent="0.2">
      <c r="A44" s="21"/>
      <c r="B44" s="21"/>
      <c r="C44" s="25"/>
      <c r="D44" s="24"/>
      <c r="E44" s="25"/>
      <c r="F44" s="25"/>
      <c r="G44" s="25"/>
      <c r="H44" s="25"/>
      <c r="I44" s="53"/>
      <c r="J44" s="21"/>
      <c r="K44" s="21"/>
      <c r="L44" s="21"/>
      <c r="M44" s="45"/>
      <c r="N44" s="4"/>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25.5" customHeight="1" x14ac:dyDescent="0.2">
      <c r="A45" s="21"/>
      <c r="B45" s="21"/>
      <c r="C45" s="510" t="s">
        <v>331</v>
      </c>
      <c r="D45" s="452"/>
      <c r="E45" s="452"/>
      <c r="F45" s="452"/>
      <c r="G45" s="452"/>
      <c r="H45" s="21"/>
      <c r="I45" s="39">
        <v>84.01</v>
      </c>
      <c r="J45" s="21"/>
      <c r="K45" s="26" t="s">
        <v>154</v>
      </c>
      <c r="L45" s="21"/>
      <c r="M45" s="46">
        <v>56545</v>
      </c>
      <c r="N45" s="4"/>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25.5" customHeight="1" x14ac:dyDescent="0.2">
      <c r="A46" s="21"/>
      <c r="B46" s="21"/>
      <c r="C46" s="24"/>
      <c r="D46" s="506" t="s">
        <v>416</v>
      </c>
      <c r="E46" s="452"/>
      <c r="F46" s="452"/>
      <c r="G46" s="452"/>
      <c r="H46" s="21"/>
      <c r="I46" s="53"/>
      <c r="J46" s="21"/>
      <c r="K46" s="21"/>
      <c r="L46" s="46"/>
      <c r="M46" s="98">
        <f>SUM(M43:M45)</f>
        <v>1499114</v>
      </c>
      <c r="N46" s="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2.75" x14ac:dyDescent="0.2">
      <c r="A47" s="21"/>
      <c r="B47" s="21"/>
      <c r="C47" s="24"/>
      <c r="D47" s="25"/>
      <c r="E47" s="25"/>
      <c r="F47" s="25"/>
      <c r="G47" s="25"/>
      <c r="H47" s="21"/>
      <c r="I47" s="53"/>
      <c r="J47" s="21"/>
      <c r="K47" s="21"/>
      <c r="L47" s="46"/>
      <c r="M47" s="45"/>
      <c r="N47" s="4"/>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2.75" x14ac:dyDescent="0.2">
      <c r="A48" s="21"/>
      <c r="B48" s="21"/>
      <c r="C48" s="32" t="s">
        <v>202</v>
      </c>
      <c r="D48" s="24"/>
      <c r="E48" s="25"/>
      <c r="F48" s="25"/>
      <c r="G48" s="25"/>
      <c r="H48" s="25"/>
      <c r="I48" s="53">
        <v>84.010999999999996</v>
      </c>
      <c r="J48" s="21"/>
      <c r="K48" s="47" t="s">
        <v>136</v>
      </c>
      <c r="L48" s="21"/>
      <c r="M48" s="45">
        <f>123444+62231</f>
        <v>185675</v>
      </c>
      <c r="N48" s="4"/>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2.75" x14ac:dyDescent="0.2">
      <c r="A49" s="21"/>
      <c r="B49" s="21"/>
      <c r="C49" s="32"/>
      <c r="D49" s="24"/>
      <c r="E49" s="25"/>
      <c r="F49" s="25"/>
      <c r="G49" s="25"/>
      <c r="H49" s="25"/>
      <c r="I49" s="53"/>
      <c r="J49" s="21"/>
      <c r="K49" s="47"/>
      <c r="L49" s="21"/>
      <c r="M49" s="45"/>
      <c r="N49" s="4"/>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2.75" x14ac:dyDescent="0.2">
      <c r="A50" s="21"/>
      <c r="B50" s="21"/>
      <c r="C50" s="32"/>
      <c r="D50" s="24"/>
      <c r="E50" s="25"/>
      <c r="F50" s="25"/>
      <c r="G50" s="25"/>
      <c r="H50" s="25"/>
      <c r="I50" s="53"/>
      <c r="J50" s="21"/>
      <c r="K50" s="47"/>
      <c r="L50" s="21"/>
      <c r="M50" s="45"/>
      <c r="N50" s="4"/>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2.75" x14ac:dyDescent="0.2">
      <c r="A51" s="21"/>
      <c r="B51" s="21"/>
      <c r="C51" s="32"/>
      <c r="D51" s="24"/>
      <c r="E51" s="25"/>
      <c r="F51" s="25"/>
      <c r="G51" s="25"/>
      <c r="H51" s="25"/>
      <c r="I51" s="53"/>
      <c r="J51" s="21"/>
      <c r="K51" s="47"/>
      <c r="L51" s="21"/>
      <c r="M51" s="45"/>
      <c r="N51" s="4"/>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2.75" x14ac:dyDescent="0.2">
      <c r="A52" s="21"/>
      <c r="B52" s="21"/>
      <c r="C52" s="32"/>
      <c r="D52" s="24"/>
      <c r="E52" s="25"/>
      <c r="F52" s="25"/>
      <c r="G52" s="25"/>
      <c r="H52" s="25"/>
      <c r="I52" s="53"/>
      <c r="J52" s="21"/>
      <c r="K52" s="47"/>
      <c r="L52" s="21"/>
      <c r="M52" s="45"/>
      <c r="N52" s="4"/>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2.75" x14ac:dyDescent="0.2">
      <c r="A53" s="21"/>
      <c r="B53" s="21"/>
      <c r="C53" s="32"/>
      <c r="D53" s="24"/>
      <c r="E53" s="25"/>
      <c r="F53" s="25"/>
      <c r="G53" s="25"/>
      <c r="H53" s="25"/>
      <c r="I53" s="53"/>
      <c r="J53" s="21"/>
      <c r="K53" s="47"/>
      <c r="L53" s="21"/>
      <c r="M53" s="45"/>
      <c r="N53" s="4"/>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2.75" x14ac:dyDescent="0.2">
      <c r="A54" s="21"/>
      <c r="B54" s="21"/>
      <c r="C54" s="32"/>
      <c r="D54" s="24"/>
      <c r="E54" s="25"/>
      <c r="F54" s="25"/>
      <c r="G54" s="25"/>
      <c r="H54" s="25"/>
      <c r="I54" s="53"/>
      <c r="J54" s="21"/>
      <c r="K54" s="47"/>
      <c r="L54" s="21"/>
      <c r="M54" s="45"/>
      <c r="N54" s="4"/>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2.75" x14ac:dyDescent="0.2">
      <c r="A55" s="21"/>
      <c r="B55" s="21"/>
      <c r="C55" s="32"/>
      <c r="D55" s="24"/>
      <c r="E55" s="25"/>
      <c r="F55" s="25"/>
      <c r="G55" s="25"/>
      <c r="H55" s="25"/>
      <c r="I55" s="53"/>
      <c r="J55" s="21"/>
      <c r="K55" s="47"/>
      <c r="L55" s="21"/>
      <c r="M55" s="45"/>
      <c r="N55" s="4"/>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2.75" x14ac:dyDescent="0.2">
      <c r="A56" s="21"/>
      <c r="B56" s="21"/>
      <c r="C56" s="32"/>
      <c r="D56" s="24"/>
      <c r="E56" s="25"/>
      <c r="F56" s="25"/>
      <c r="G56" s="25"/>
      <c r="H56" s="25"/>
      <c r="I56" s="53"/>
      <c r="J56" s="21"/>
      <c r="K56" s="47"/>
      <c r="L56" s="21"/>
      <c r="M56" s="45"/>
      <c r="N56" s="4"/>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4.25" x14ac:dyDescent="0.2">
      <c r="A57" s="21"/>
      <c r="B57" s="24" t="s">
        <v>3</v>
      </c>
      <c r="C57" s="25"/>
      <c r="D57" s="25"/>
      <c r="E57" s="25"/>
      <c r="F57" s="25"/>
      <c r="G57" s="25"/>
      <c r="H57" s="25"/>
      <c r="I57" s="26" t="s">
        <v>480</v>
      </c>
      <c r="J57" s="25"/>
      <c r="K57" s="23" t="s">
        <v>5</v>
      </c>
      <c r="L57" s="25"/>
      <c r="M57" s="25"/>
      <c r="N57" s="4"/>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2.75" x14ac:dyDescent="0.2">
      <c r="A58" s="27" t="s">
        <v>9</v>
      </c>
      <c r="B58" s="28"/>
      <c r="C58" s="29"/>
      <c r="D58" s="29"/>
      <c r="E58" s="29"/>
      <c r="F58" s="29"/>
      <c r="G58" s="29"/>
      <c r="H58" s="29"/>
      <c r="I58" s="23" t="s">
        <v>427</v>
      </c>
      <c r="J58" s="29"/>
      <c r="K58" s="23" t="s">
        <v>7</v>
      </c>
      <c r="L58" s="29"/>
      <c r="M58" s="29"/>
      <c r="N58" s="4"/>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3.5" x14ac:dyDescent="0.2">
      <c r="A59" s="30" t="s">
        <v>13</v>
      </c>
      <c r="B59" s="28"/>
      <c r="C59" s="29"/>
      <c r="D59" s="29"/>
      <c r="E59" s="29"/>
      <c r="F59" s="29"/>
      <c r="G59" s="29"/>
      <c r="H59" s="29"/>
      <c r="I59" s="31" t="s">
        <v>428</v>
      </c>
      <c r="J59" s="29"/>
      <c r="K59" s="31" t="s">
        <v>404</v>
      </c>
      <c r="L59" s="29"/>
      <c r="M59" s="31" t="s">
        <v>334</v>
      </c>
      <c r="N59" s="4"/>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6" customHeight="1" x14ac:dyDescent="0.2">
      <c r="A60" s="21"/>
      <c r="B60" s="24"/>
      <c r="C60" s="25"/>
      <c r="D60" s="25"/>
      <c r="E60" s="25"/>
      <c r="F60" s="25"/>
      <c r="G60" s="25"/>
      <c r="H60" s="25"/>
      <c r="I60" s="39"/>
      <c r="J60" s="25"/>
      <c r="K60" s="25"/>
      <c r="L60" s="26"/>
      <c r="M60" s="42"/>
      <c r="N60" s="4"/>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5" customHeight="1" x14ac:dyDescent="0.2">
      <c r="A61" s="21"/>
      <c r="B61" s="21"/>
      <c r="C61" s="35" t="s">
        <v>323</v>
      </c>
      <c r="D61" s="25"/>
      <c r="E61" s="25"/>
      <c r="F61" s="21"/>
      <c r="G61" s="25"/>
      <c r="H61" s="25"/>
      <c r="I61" s="39"/>
      <c r="J61" s="25"/>
      <c r="K61" s="26"/>
      <c r="L61" s="25"/>
      <c r="M61" s="42"/>
      <c r="N61" s="4"/>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2" customHeight="1" x14ac:dyDescent="0.2">
      <c r="A62" s="21"/>
      <c r="B62" s="48"/>
      <c r="C62" s="21"/>
      <c r="D62" s="24" t="s">
        <v>185</v>
      </c>
      <c r="E62" s="25"/>
      <c r="F62" s="25"/>
      <c r="G62" s="21"/>
      <c r="H62" s="25"/>
      <c r="I62" s="39">
        <v>84.027000000000001</v>
      </c>
      <c r="J62" s="25"/>
      <c r="K62" s="26" t="s">
        <v>132</v>
      </c>
      <c r="L62" s="25"/>
      <c r="M62" s="43">
        <f>1095232.33989194+555967</f>
        <v>1651199.3398919399</v>
      </c>
      <c r="N62" s="4"/>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2" customHeight="1" x14ac:dyDescent="0.2">
      <c r="A63" s="21"/>
      <c r="B63" s="48"/>
      <c r="C63" s="21"/>
      <c r="D63" s="24"/>
      <c r="E63" s="25" t="s">
        <v>184</v>
      </c>
      <c r="F63" s="25"/>
      <c r="G63" s="21"/>
      <c r="H63" s="25"/>
      <c r="I63" s="39"/>
      <c r="J63" s="25"/>
      <c r="K63" s="26"/>
      <c r="L63" s="25"/>
      <c r="M63" s="43"/>
      <c r="N63" s="4"/>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25.5" customHeight="1" x14ac:dyDescent="0.2">
      <c r="A64" s="21"/>
      <c r="B64" s="48"/>
      <c r="C64" s="21"/>
      <c r="D64" s="510" t="s">
        <v>183</v>
      </c>
      <c r="E64" s="452"/>
      <c r="F64" s="452"/>
      <c r="G64" s="452"/>
      <c r="H64" s="21"/>
      <c r="I64" s="39">
        <v>84.173000000000002</v>
      </c>
      <c r="J64" s="21"/>
      <c r="K64" s="26" t="s">
        <v>133</v>
      </c>
      <c r="L64" s="21"/>
      <c r="M64" s="43">
        <f>44158.8339729052+24177</f>
        <v>68335.83397290521</v>
      </c>
      <c r="N64" s="4"/>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2" customHeight="1" x14ac:dyDescent="0.2">
      <c r="A65" s="21"/>
      <c r="B65" s="48"/>
      <c r="C65" s="21"/>
      <c r="D65" s="21"/>
      <c r="E65" s="21" t="s">
        <v>182</v>
      </c>
      <c r="F65" s="21"/>
      <c r="G65" s="21"/>
      <c r="H65" s="21"/>
      <c r="I65" s="53"/>
      <c r="J65" s="21"/>
      <c r="K65" s="21"/>
      <c r="L65" s="25"/>
      <c r="M65" s="49" t="s">
        <v>3</v>
      </c>
      <c r="N65" s="4"/>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4.25" x14ac:dyDescent="0.2">
      <c r="A66" s="21"/>
      <c r="B66" s="48"/>
      <c r="C66" s="25"/>
      <c r="D66" s="21"/>
      <c r="E66" s="24" t="s">
        <v>411</v>
      </c>
      <c r="F66" s="21"/>
      <c r="G66" s="25"/>
      <c r="H66" s="25"/>
      <c r="I66" s="39"/>
      <c r="J66" s="25"/>
      <c r="K66" s="26"/>
      <c r="L66" s="25"/>
      <c r="M66" s="50">
        <f>SUM(M62:M65)</f>
        <v>1719535.1738648452</v>
      </c>
      <c r="N66" s="4"/>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6" customHeight="1" x14ac:dyDescent="0.2">
      <c r="A67" s="21"/>
      <c r="B67" s="48"/>
      <c r="C67" s="25"/>
      <c r="D67" s="21"/>
      <c r="E67" s="24"/>
      <c r="F67" s="21"/>
      <c r="G67" s="25"/>
      <c r="H67" s="25"/>
      <c r="I67" s="39"/>
      <c r="J67" s="25"/>
      <c r="K67" s="26"/>
      <c r="L67" s="25"/>
      <c r="M67" s="46"/>
      <c r="N67" s="4"/>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24" customHeight="1" x14ac:dyDescent="0.2">
      <c r="A68" s="28"/>
      <c r="B68" s="21"/>
      <c r="C68" s="506" t="s">
        <v>328</v>
      </c>
      <c r="D68" s="452"/>
      <c r="E68" s="452"/>
      <c r="F68" s="452"/>
      <c r="G68" s="452"/>
      <c r="H68" s="25"/>
      <c r="I68" s="53">
        <v>84.048000000000002</v>
      </c>
      <c r="J68" s="21"/>
      <c r="K68" s="47" t="s">
        <v>203</v>
      </c>
      <c r="L68" s="21"/>
      <c r="M68" s="96">
        <v>351464</v>
      </c>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25.5" customHeight="1" x14ac:dyDescent="0.2">
      <c r="A69" s="28"/>
      <c r="B69" s="21"/>
      <c r="C69" s="506" t="s">
        <v>327</v>
      </c>
      <c r="D69" s="452"/>
      <c r="E69" s="452"/>
      <c r="F69" s="452"/>
      <c r="G69" s="452"/>
      <c r="H69" s="25"/>
      <c r="I69" s="39">
        <v>84.048000000000002</v>
      </c>
      <c r="J69" s="25"/>
      <c r="K69" s="26" t="s">
        <v>134</v>
      </c>
      <c r="L69" s="25"/>
      <c r="M69" s="97">
        <v>29669</v>
      </c>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25.5" customHeight="1" x14ac:dyDescent="0.2">
      <c r="A70" s="28"/>
      <c r="B70" s="21"/>
      <c r="C70" s="25"/>
      <c r="D70" s="21"/>
      <c r="E70" s="506" t="s">
        <v>417</v>
      </c>
      <c r="F70" s="458"/>
      <c r="G70" s="21"/>
      <c r="H70" s="21"/>
      <c r="I70" s="53"/>
      <c r="J70" s="21"/>
      <c r="K70" s="21"/>
      <c r="L70" s="21"/>
      <c r="M70" s="52">
        <f>SUM(M68:M69)</f>
        <v>381133</v>
      </c>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6" customHeight="1" x14ac:dyDescent="0.2">
      <c r="A71" s="28"/>
      <c r="B71" s="28"/>
      <c r="C71" s="27"/>
      <c r="D71" s="28"/>
      <c r="E71" s="29"/>
      <c r="F71" s="29"/>
      <c r="G71" s="29"/>
      <c r="H71" s="29"/>
      <c r="I71" s="95"/>
      <c r="J71" s="29"/>
      <c r="K71" s="29"/>
      <c r="L71" s="29"/>
      <c r="M71" s="5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24" customHeight="1" x14ac:dyDescent="0.2">
      <c r="A72" s="21"/>
      <c r="B72" s="48"/>
      <c r="C72" s="510" t="s">
        <v>332</v>
      </c>
      <c r="D72" s="452"/>
      <c r="E72" s="452"/>
      <c r="F72" s="452"/>
      <c r="G72" s="21"/>
      <c r="H72" s="25"/>
      <c r="I72" s="39">
        <v>84.195999999999998</v>
      </c>
      <c r="J72" s="25"/>
      <c r="K72" s="26" t="s">
        <v>144</v>
      </c>
      <c r="L72" s="25"/>
      <c r="M72" s="43">
        <f>20000+15461</f>
        <v>35461</v>
      </c>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6" customHeight="1" x14ac:dyDescent="0.2">
      <c r="A73" s="21"/>
      <c r="B73" s="48"/>
      <c r="C73" s="25"/>
      <c r="D73" s="21"/>
      <c r="E73" s="24"/>
      <c r="F73" s="21"/>
      <c r="G73" s="25"/>
      <c r="H73" s="25"/>
      <c r="I73" s="39"/>
      <c r="J73" s="25"/>
      <c r="K73" s="26"/>
      <c r="L73" s="25"/>
      <c r="M73" s="46"/>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2" customHeight="1" x14ac:dyDescent="0.2">
      <c r="A74" s="21"/>
      <c r="B74" s="48"/>
      <c r="C74" s="32" t="s">
        <v>205</v>
      </c>
      <c r="D74" s="21"/>
      <c r="E74" s="21"/>
      <c r="F74" s="21"/>
      <c r="G74" s="21"/>
      <c r="H74" s="21"/>
      <c r="I74" s="53">
        <v>84.287000000000006</v>
      </c>
      <c r="J74" s="21"/>
      <c r="K74" s="47" t="s">
        <v>204</v>
      </c>
      <c r="L74" s="21"/>
      <c r="M74" s="52">
        <f>24329+47429+1678+1</f>
        <v>73437</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6" customHeight="1" x14ac:dyDescent="0.2">
      <c r="A75" s="21"/>
      <c r="B75" s="48"/>
      <c r="C75" s="25"/>
      <c r="D75" s="24"/>
      <c r="E75" s="25"/>
      <c r="F75" s="21"/>
      <c r="G75" s="25"/>
      <c r="H75" s="25"/>
      <c r="I75" s="39"/>
      <c r="J75" s="25"/>
      <c r="K75" s="26"/>
      <c r="L75" s="25"/>
      <c r="M75" s="46"/>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2" customHeight="1" x14ac:dyDescent="0.2">
      <c r="A76" s="21"/>
      <c r="B76" s="48"/>
      <c r="C76" s="25" t="s">
        <v>160</v>
      </c>
      <c r="D76" s="21"/>
      <c r="E76" s="21"/>
      <c r="F76" s="21"/>
      <c r="G76" s="21"/>
      <c r="H76" s="21"/>
      <c r="I76" s="39">
        <v>84.358000000000004</v>
      </c>
      <c r="J76" s="25"/>
      <c r="K76" s="26" t="s">
        <v>161</v>
      </c>
      <c r="L76" s="25"/>
      <c r="M76" s="43">
        <v>107994.72</v>
      </c>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6" customHeight="1" x14ac:dyDescent="0.2">
      <c r="A77" s="21"/>
      <c r="B77" s="48"/>
      <c r="C77" s="25"/>
      <c r="D77" s="21"/>
      <c r="E77" s="21"/>
      <c r="F77" s="21"/>
      <c r="G77" s="21"/>
      <c r="H77" s="21"/>
      <c r="I77" s="39"/>
      <c r="J77" s="25"/>
      <c r="K77" s="26"/>
      <c r="L77" s="25"/>
      <c r="M77" s="43"/>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2" customHeight="1" x14ac:dyDescent="0.2">
      <c r="A78" s="21"/>
      <c r="B78" s="48"/>
      <c r="C78" s="21" t="s">
        <v>188</v>
      </c>
      <c r="D78" s="21"/>
      <c r="E78" s="21"/>
      <c r="F78" s="21"/>
      <c r="G78" s="21"/>
      <c r="H78" s="21"/>
      <c r="I78" s="39">
        <v>84.364999999999995</v>
      </c>
      <c r="J78" s="25"/>
      <c r="K78" s="26" t="s">
        <v>159</v>
      </c>
      <c r="L78" s="25"/>
      <c r="M78" s="43">
        <v>72029</v>
      </c>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6" customHeight="1" x14ac:dyDescent="0.2">
      <c r="A79" s="21"/>
      <c r="B79" s="48"/>
      <c r="C79" s="21"/>
      <c r="D79" s="21"/>
      <c r="E79" s="21"/>
      <c r="F79" s="21"/>
      <c r="G79" s="21"/>
      <c r="H79" s="21"/>
      <c r="I79" s="53"/>
      <c r="J79" s="21"/>
      <c r="K79" s="21"/>
      <c r="L79" s="21"/>
      <c r="M79" s="21"/>
      <c r="N79" s="4"/>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26.25" customHeight="1" x14ac:dyDescent="0.2">
      <c r="A80" s="21"/>
      <c r="B80" s="48"/>
      <c r="C80" s="511" t="s">
        <v>249</v>
      </c>
      <c r="D80" s="458"/>
      <c r="E80" s="458"/>
      <c r="F80" s="458"/>
      <c r="G80" s="54"/>
      <c r="H80" s="54"/>
      <c r="I80" s="55">
        <v>84.367000000000004</v>
      </c>
      <c r="J80" s="54"/>
      <c r="K80" s="56" t="s">
        <v>143</v>
      </c>
      <c r="L80" s="54"/>
      <c r="M80" s="57">
        <f>300000-200</f>
        <v>299800</v>
      </c>
      <c r="N80" s="4"/>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6" customHeight="1" x14ac:dyDescent="0.2">
      <c r="A81" s="21"/>
      <c r="B81" s="48"/>
      <c r="C81" s="25"/>
      <c r="D81" s="21"/>
      <c r="E81" s="21"/>
      <c r="F81" s="21"/>
      <c r="G81" s="21"/>
      <c r="H81" s="21"/>
      <c r="I81" s="53"/>
      <c r="J81" s="21"/>
      <c r="K81" s="21"/>
      <c r="L81" s="21"/>
      <c r="M81" s="21"/>
      <c r="N81" s="4"/>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2.75" x14ac:dyDescent="0.2">
      <c r="A82" s="21"/>
      <c r="B82" s="48"/>
      <c r="C82" s="25" t="s">
        <v>313</v>
      </c>
      <c r="D82" s="21"/>
      <c r="E82" s="21"/>
      <c r="F82" s="21"/>
      <c r="G82" s="21"/>
      <c r="H82" s="21"/>
      <c r="I82" s="53">
        <v>84.424000000000007</v>
      </c>
      <c r="J82" s="21"/>
      <c r="K82" s="47" t="s">
        <v>208</v>
      </c>
      <c r="L82" s="21"/>
      <c r="M82" s="52">
        <v>274744</v>
      </c>
      <c r="N82" s="4"/>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6.75" customHeight="1" x14ac:dyDescent="0.2">
      <c r="A83" s="21"/>
      <c r="B83" s="21"/>
      <c r="C83" s="21"/>
      <c r="D83" s="21"/>
      <c r="E83" s="21"/>
      <c r="F83" s="21"/>
      <c r="G83" s="21"/>
      <c r="H83" s="21"/>
      <c r="I83" s="53"/>
      <c r="J83" s="21"/>
      <c r="K83" s="21"/>
      <c r="L83" s="21"/>
      <c r="M83" s="21"/>
      <c r="N83" s="4"/>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2.75" x14ac:dyDescent="0.2">
      <c r="A84" s="21"/>
      <c r="B84" s="21"/>
      <c r="C84" s="504" t="s">
        <v>402</v>
      </c>
      <c r="D84" s="481"/>
      <c r="E84" s="481"/>
      <c r="F84" s="481"/>
      <c r="G84" s="481"/>
      <c r="H84" s="21"/>
      <c r="I84" s="53">
        <v>84.424999999999997</v>
      </c>
      <c r="J84" s="21"/>
      <c r="K84" s="6"/>
      <c r="L84" s="6"/>
      <c r="M84" s="6"/>
      <c r="N84" s="4"/>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24.75" customHeight="1" x14ac:dyDescent="0.2">
      <c r="A85" s="21"/>
      <c r="B85" s="21"/>
      <c r="C85" s="412"/>
      <c r="D85" s="458" t="s">
        <v>449</v>
      </c>
      <c r="E85" s="458"/>
      <c r="F85" s="458"/>
      <c r="G85" s="410"/>
      <c r="H85" s="21"/>
      <c r="I85" s="53"/>
      <c r="J85" s="21"/>
      <c r="K85" s="56" t="s">
        <v>3</v>
      </c>
      <c r="L85" s="21"/>
      <c r="M85" s="52" t="s">
        <v>3</v>
      </c>
      <c r="N85" s="4"/>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2.75" customHeight="1" x14ac:dyDescent="0.2">
      <c r="A86" s="21"/>
      <c r="B86" s="21"/>
      <c r="C86" s="412"/>
      <c r="D86" s="458" t="s">
        <v>450</v>
      </c>
      <c r="E86" s="481"/>
      <c r="F86" s="481"/>
      <c r="G86" s="410"/>
      <c r="H86" s="21"/>
      <c r="I86" s="53" t="s">
        <v>470</v>
      </c>
      <c r="J86" s="21"/>
      <c r="K86" s="56" t="s">
        <v>471</v>
      </c>
      <c r="L86" s="21"/>
      <c r="M86" s="52">
        <v>1220000</v>
      </c>
      <c r="N86" s="4"/>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2.75" customHeight="1" x14ac:dyDescent="0.2">
      <c r="A87" s="21"/>
      <c r="B87" s="21"/>
      <c r="C87" s="412"/>
      <c r="D87" s="513" t="s">
        <v>451</v>
      </c>
      <c r="E87" s="514"/>
      <c r="F87" s="514"/>
      <c r="G87" s="416"/>
      <c r="H87" s="417"/>
      <c r="I87" s="418" t="s">
        <v>483</v>
      </c>
      <c r="J87" s="417"/>
      <c r="K87" s="419" t="s">
        <v>486</v>
      </c>
      <c r="L87" s="417"/>
      <c r="M87" s="420">
        <v>5985000</v>
      </c>
      <c r="N87" s="4"/>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2.75" customHeight="1" x14ac:dyDescent="0.2">
      <c r="A88" s="21"/>
      <c r="B88" s="21"/>
      <c r="C88" s="412"/>
      <c r="D88" s="513" t="s">
        <v>451</v>
      </c>
      <c r="E88" s="514"/>
      <c r="F88" s="514"/>
      <c r="G88" s="416"/>
      <c r="H88" s="417"/>
      <c r="I88" s="418" t="s">
        <v>484</v>
      </c>
      <c r="J88" s="417"/>
      <c r="K88" s="419" t="s">
        <v>485</v>
      </c>
      <c r="L88" s="417"/>
      <c r="M88" s="420">
        <f>14895+115230</f>
        <v>130125</v>
      </c>
      <c r="N88" s="4"/>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 customHeight="1" x14ac:dyDescent="0.2">
      <c r="A89" s="21"/>
      <c r="B89" s="21"/>
      <c r="C89" s="412"/>
      <c r="D89" s="410"/>
      <c r="E89" s="458" t="s">
        <v>482</v>
      </c>
      <c r="F89" s="458"/>
      <c r="G89" s="410"/>
      <c r="H89" s="21"/>
      <c r="I89" s="53">
        <v>84.424999999999997</v>
      </c>
      <c r="J89" s="21"/>
      <c r="K89" s="56"/>
      <c r="L89" s="21"/>
      <c r="M89" s="422">
        <f>SUM(M86:M88)</f>
        <v>7335125</v>
      </c>
      <c r="N89" s="4"/>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6" customHeight="1" x14ac:dyDescent="0.2">
      <c r="A90" s="21"/>
      <c r="B90" s="21"/>
      <c r="C90" s="21"/>
      <c r="D90" s="21"/>
      <c r="E90" s="21"/>
      <c r="F90" s="21"/>
      <c r="G90" s="21"/>
      <c r="H90" s="21"/>
      <c r="I90" s="53"/>
      <c r="J90" s="21"/>
      <c r="K90" s="21"/>
      <c r="L90" s="21"/>
      <c r="M90" s="21"/>
      <c r="N90" s="4"/>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2" customHeight="1" x14ac:dyDescent="0.2">
      <c r="A91" s="21"/>
      <c r="B91" s="21"/>
      <c r="C91" s="25"/>
      <c r="D91" s="25"/>
      <c r="E91" s="24" t="s">
        <v>40</v>
      </c>
      <c r="F91" s="21"/>
      <c r="G91" s="25"/>
      <c r="H91" s="25"/>
      <c r="I91" s="39"/>
      <c r="J91" s="25"/>
      <c r="K91" s="25"/>
      <c r="L91" s="25"/>
      <c r="M91" s="423">
        <f>+M36+M38+M40+M46+M48+M66+M70+M72+M74+M76+M78+M80+M82+M89</f>
        <v>12333506.173864845</v>
      </c>
      <c r="N91" s="4"/>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6" customHeight="1" x14ac:dyDescent="0.2">
      <c r="A92" s="21"/>
      <c r="B92" s="25"/>
      <c r="C92" s="25"/>
      <c r="D92" s="25"/>
      <c r="E92" s="25"/>
      <c r="F92" s="25"/>
      <c r="G92" s="25"/>
      <c r="H92" s="25"/>
      <c r="I92" s="39"/>
      <c r="J92" s="25"/>
      <c r="K92" s="25"/>
      <c r="L92" s="25"/>
      <c r="M92" s="34"/>
      <c r="N92" s="4"/>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2.75" x14ac:dyDescent="0.2">
      <c r="A93" s="35" t="s">
        <v>103</v>
      </c>
      <c r="B93" s="21"/>
      <c r="C93" s="21"/>
      <c r="D93" s="21"/>
      <c r="E93" s="21"/>
      <c r="F93" s="21"/>
      <c r="G93" s="21"/>
      <c r="H93" s="21"/>
      <c r="I93" s="53"/>
      <c r="J93" s="21"/>
      <c r="K93" s="21"/>
      <c r="L93" s="21"/>
      <c r="M93" s="21"/>
      <c r="N93" s="4"/>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2.75" x14ac:dyDescent="0.2">
      <c r="A94" s="21"/>
      <c r="B94" s="24" t="s">
        <v>39</v>
      </c>
      <c r="D94" s="21"/>
      <c r="E94" s="21"/>
      <c r="F94" s="21"/>
      <c r="G94" s="21"/>
      <c r="H94" s="21"/>
      <c r="I94" s="53"/>
      <c r="J94" s="21"/>
      <c r="K94" s="21"/>
      <c r="L94" s="21"/>
      <c r="M94" s="21"/>
      <c r="N94" s="4"/>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2.75" x14ac:dyDescent="0.2">
      <c r="A95" s="21"/>
      <c r="B95" s="21"/>
      <c r="C95" s="510" t="s">
        <v>329</v>
      </c>
      <c r="D95" s="481"/>
      <c r="E95" s="481"/>
      <c r="F95" s="481"/>
      <c r="G95" s="481"/>
      <c r="H95" s="21"/>
      <c r="I95" s="53">
        <v>93.234999999999999</v>
      </c>
      <c r="J95" s="21"/>
      <c r="K95" s="47" t="s">
        <v>209</v>
      </c>
      <c r="L95" s="21"/>
      <c r="M95" s="58">
        <v>43833</v>
      </c>
      <c r="N95" s="4"/>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2.75" x14ac:dyDescent="0.2">
      <c r="A96" s="21"/>
      <c r="B96" s="33"/>
      <c r="C96" s="25"/>
      <c r="D96" s="25"/>
      <c r="E96" s="25"/>
      <c r="F96" s="25"/>
      <c r="G96" s="25"/>
      <c r="H96" s="25"/>
      <c r="I96" s="39"/>
      <c r="J96" s="25"/>
      <c r="K96" s="25"/>
      <c r="L96" s="25"/>
      <c r="M96" s="34"/>
      <c r="N96" s="4"/>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2.75" x14ac:dyDescent="0.2">
      <c r="A97" s="35" t="s">
        <v>43</v>
      </c>
      <c r="B97" s="21"/>
      <c r="C97" s="25"/>
      <c r="D97" s="25"/>
      <c r="E97" s="25"/>
      <c r="F97" s="25"/>
      <c r="G97" s="25"/>
      <c r="H97" s="25"/>
      <c r="I97" s="39"/>
      <c r="J97" s="25"/>
      <c r="K97" s="25"/>
      <c r="L97" s="25"/>
      <c r="M97" s="34"/>
      <c r="N97" s="4"/>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2.75" x14ac:dyDescent="0.2">
      <c r="A98" s="21"/>
      <c r="B98" s="21"/>
      <c r="C98" s="24" t="s">
        <v>98</v>
      </c>
      <c r="D98" s="25"/>
      <c r="E98" s="25"/>
      <c r="G98" s="25"/>
      <c r="H98" s="25"/>
      <c r="I98" s="39">
        <v>12</v>
      </c>
      <c r="J98" s="25"/>
      <c r="K98" s="26" t="s">
        <v>3</v>
      </c>
      <c r="L98" s="26" t="s">
        <v>44</v>
      </c>
      <c r="M98" s="59">
        <v>97618</v>
      </c>
      <c r="N98" s="4"/>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2.75" x14ac:dyDescent="0.2">
      <c r="A99" s="32"/>
      <c r="B99" s="24"/>
      <c r="C99" s="25"/>
      <c r="D99" s="25"/>
      <c r="E99" s="25"/>
      <c r="G99" s="25"/>
      <c r="H99" s="25"/>
      <c r="I99" s="39"/>
      <c r="J99" s="25"/>
      <c r="K99" s="25"/>
      <c r="L99" s="25"/>
      <c r="M99" s="34"/>
      <c r="N99" s="4"/>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2.75" x14ac:dyDescent="0.2">
      <c r="A100" s="32"/>
      <c r="B100" s="21"/>
      <c r="D100" s="32" t="s">
        <v>20</v>
      </c>
      <c r="E100" s="25"/>
      <c r="G100" s="25"/>
      <c r="H100" s="25"/>
      <c r="I100" s="26"/>
      <c r="J100" s="25"/>
      <c r="K100" s="26"/>
      <c r="L100" s="26"/>
      <c r="M100" s="60">
        <f>+M28+M32+M91+M95+M98</f>
        <v>15627830.173864845</v>
      </c>
      <c r="N100" s="4"/>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2.75" x14ac:dyDescent="0.2">
      <c r="A101" s="32"/>
      <c r="B101" s="21"/>
      <c r="D101" s="32"/>
      <c r="E101" s="25"/>
      <c r="G101" s="25"/>
      <c r="H101" s="25"/>
      <c r="I101" s="26"/>
      <c r="J101" s="25"/>
      <c r="K101" s="26"/>
      <c r="L101" s="26"/>
      <c r="M101" s="41"/>
      <c r="N101" s="4"/>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ht="12.75" x14ac:dyDescent="0.2">
      <c r="A102" s="32"/>
      <c r="B102" s="21"/>
      <c r="D102" s="32"/>
      <c r="E102" s="25"/>
      <c r="G102" s="25"/>
      <c r="H102" s="25"/>
      <c r="I102" s="26"/>
      <c r="J102" s="25"/>
      <c r="K102" s="26"/>
      <c r="L102" s="26"/>
      <c r="M102" s="41"/>
      <c r="N102" s="4"/>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2.75" x14ac:dyDescent="0.2">
      <c r="A103" s="32"/>
      <c r="B103" s="21"/>
      <c r="D103" s="32"/>
      <c r="E103" s="25"/>
      <c r="G103" s="25"/>
      <c r="H103" s="25"/>
      <c r="I103" s="26"/>
      <c r="J103" s="25"/>
      <c r="K103" s="26"/>
      <c r="L103" s="26"/>
      <c r="M103" s="41"/>
      <c r="N103" s="4"/>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2.75" x14ac:dyDescent="0.2">
      <c r="A104" s="32"/>
      <c r="B104" s="21"/>
      <c r="D104" s="32"/>
      <c r="E104" s="25"/>
      <c r="G104" s="25"/>
      <c r="H104" s="25"/>
      <c r="I104" s="26"/>
      <c r="J104" s="25"/>
      <c r="K104" s="26"/>
      <c r="L104" s="26"/>
      <c r="M104" s="41"/>
      <c r="N104" s="4"/>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ht="12.75" x14ac:dyDescent="0.2">
      <c r="A105" s="32"/>
      <c r="B105" s="21"/>
      <c r="D105" s="32"/>
      <c r="E105" s="25"/>
      <c r="G105" s="25"/>
      <c r="H105" s="25"/>
      <c r="I105" s="26"/>
      <c r="J105" s="25"/>
      <c r="K105" s="26"/>
      <c r="L105" s="26"/>
      <c r="M105" s="41"/>
      <c r="N105" s="4"/>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2.75" x14ac:dyDescent="0.2">
      <c r="A106" s="32"/>
      <c r="B106" s="21"/>
      <c r="D106" s="32"/>
      <c r="E106" s="25"/>
      <c r="G106" s="25"/>
      <c r="H106" s="25"/>
      <c r="I106" s="26"/>
      <c r="J106" s="25"/>
      <c r="K106" s="26"/>
      <c r="L106" s="26"/>
      <c r="M106" s="41"/>
      <c r="N106" s="4"/>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2.75" x14ac:dyDescent="0.2">
      <c r="A107" s="32"/>
      <c r="B107" s="21"/>
      <c r="D107" s="32"/>
      <c r="E107" s="25"/>
      <c r="G107" s="25"/>
      <c r="H107" s="25"/>
      <c r="I107" s="26"/>
      <c r="J107" s="25"/>
      <c r="K107" s="26"/>
      <c r="L107" s="26"/>
      <c r="M107" s="41"/>
      <c r="N107" s="4"/>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ht="12.75" x14ac:dyDescent="0.2">
      <c r="A108" s="32"/>
      <c r="B108" s="21"/>
      <c r="D108" s="32"/>
      <c r="E108" s="25"/>
      <c r="G108" s="25"/>
      <c r="H108" s="25"/>
      <c r="I108" s="26"/>
      <c r="J108" s="25"/>
      <c r="K108" s="26"/>
      <c r="L108" s="26"/>
      <c r="M108" s="41"/>
      <c r="N108" s="4"/>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4.25" x14ac:dyDescent="0.2">
      <c r="A109" s="21"/>
      <c r="B109" s="24" t="s">
        <v>3</v>
      </c>
      <c r="C109" s="25"/>
      <c r="D109" s="25"/>
      <c r="E109" s="25"/>
      <c r="F109" s="25"/>
      <c r="G109" s="25"/>
      <c r="H109" s="25"/>
      <c r="I109" s="26" t="s">
        <v>481</v>
      </c>
      <c r="J109" s="25"/>
      <c r="K109" s="23" t="s">
        <v>12</v>
      </c>
      <c r="L109" s="25"/>
      <c r="M109" s="25"/>
      <c r="N109" s="4"/>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2.75" x14ac:dyDescent="0.2">
      <c r="A110" s="27" t="s">
        <v>9</v>
      </c>
      <c r="B110" s="28"/>
      <c r="C110" s="29"/>
      <c r="D110" s="29"/>
      <c r="E110" s="29"/>
      <c r="F110" s="29"/>
      <c r="G110" s="29"/>
      <c r="H110" s="29"/>
      <c r="I110" s="23" t="s">
        <v>427</v>
      </c>
      <c r="J110" s="29"/>
      <c r="K110" s="23" t="s">
        <v>425</v>
      </c>
      <c r="L110" s="29"/>
      <c r="M110" s="29"/>
      <c r="N110" s="4"/>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ht="13.5" x14ac:dyDescent="0.2">
      <c r="A111" s="30" t="s">
        <v>461</v>
      </c>
      <c r="B111" s="28"/>
      <c r="C111" s="29"/>
      <c r="D111" s="29"/>
      <c r="E111" s="29"/>
      <c r="F111" s="29"/>
      <c r="G111" s="29"/>
      <c r="H111" s="29"/>
      <c r="I111" s="31" t="s">
        <v>428</v>
      </c>
      <c r="J111" s="29"/>
      <c r="K111" s="31" t="s">
        <v>404</v>
      </c>
      <c r="L111" s="29"/>
      <c r="M111" s="31" t="s">
        <v>334</v>
      </c>
      <c r="N111" s="4"/>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6" customHeight="1" x14ac:dyDescent="0.2">
      <c r="A112" s="32"/>
      <c r="B112" s="21"/>
      <c r="C112" s="21"/>
      <c r="D112" s="21"/>
      <c r="E112" s="21"/>
      <c r="F112" s="21"/>
      <c r="G112" s="21"/>
      <c r="H112" s="21"/>
      <c r="I112" s="21"/>
      <c r="J112" s="21"/>
      <c r="K112" s="21"/>
      <c r="L112" s="21"/>
      <c r="M112" s="21"/>
      <c r="N112" s="5"/>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2" customHeight="1" x14ac:dyDescent="0.2">
      <c r="A113" s="61" t="s">
        <v>21</v>
      </c>
      <c r="B113" s="24"/>
      <c r="C113" s="25"/>
      <c r="D113" s="25"/>
      <c r="E113" s="25"/>
      <c r="F113" s="25"/>
      <c r="G113" s="25"/>
      <c r="H113" s="25"/>
      <c r="I113" s="25"/>
      <c r="J113" s="25"/>
      <c r="K113" s="25"/>
      <c r="L113" s="26"/>
      <c r="M113" s="41"/>
      <c r="N113" s="4"/>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ht="12.75" x14ac:dyDescent="0.2">
      <c r="A114" s="21"/>
      <c r="B114" s="21" t="s">
        <v>172</v>
      </c>
      <c r="C114" s="25"/>
      <c r="D114" s="25"/>
      <c r="E114" s="25"/>
      <c r="F114" s="25"/>
      <c r="G114" s="25"/>
      <c r="H114" s="25"/>
      <c r="I114" s="25"/>
      <c r="J114" s="25"/>
      <c r="K114" s="25"/>
      <c r="L114" s="25"/>
      <c r="M114" s="34"/>
      <c r="N114" s="4"/>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6" customHeight="1" x14ac:dyDescent="0.2">
      <c r="A115" s="21"/>
      <c r="B115" s="21"/>
      <c r="C115" s="25"/>
      <c r="D115" s="25"/>
      <c r="E115" s="25"/>
      <c r="F115" s="25"/>
      <c r="G115" s="25"/>
      <c r="H115" s="25"/>
      <c r="I115" s="25"/>
      <c r="J115" s="25"/>
      <c r="K115" s="25"/>
      <c r="L115" s="25"/>
      <c r="M115" s="34"/>
      <c r="N115" s="4"/>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2" customHeight="1" x14ac:dyDescent="0.2">
      <c r="A116" s="21"/>
      <c r="B116" s="21"/>
      <c r="C116" s="21"/>
      <c r="D116" s="24" t="s">
        <v>99</v>
      </c>
      <c r="E116" s="25"/>
      <c r="F116" s="25"/>
      <c r="G116" s="25"/>
      <c r="H116" s="25"/>
      <c r="I116" s="25"/>
      <c r="J116" s="25"/>
      <c r="K116" s="26" t="s">
        <v>18</v>
      </c>
      <c r="L116" s="26" t="s">
        <v>38</v>
      </c>
      <c r="M116" s="58">
        <f>76998214-257333</f>
        <v>76740881</v>
      </c>
      <c r="N116" s="4"/>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ht="12" customHeight="1" x14ac:dyDescent="0.2">
      <c r="A117" s="21"/>
      <c r="B117" s="21"/>
      <c r="C117" s="21"/>
      <c r="D117" s="24" t="s">
        <v>130</v>
      </c>
      <c r="E117" s="25"/>
      <c r="F117" s="25"/>
      <c r="G117" s="25"/>
      <c r="H117" s="25"/>
      <c r="I117" s="25"/>
      <c r="J117" s="25"/>
      <c r="K117" s="26" t="s">
        <v>137</v>
      </c>
      <c r="L117" s="26"/>
      <c r="M117" s="58">
        <v>289753</v>
      </c>
      <c r="N117" s="4"/>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2" customHeight="1" x14ac:dyDescent="0.2">
      <c r="A118" s="21"/>
      <c r="B118" s="21"/>
      <c r="C118" s="21"/>
      <c r="D118" s="24" t="s">
        <v>131</v>
      </c>
      <c r="E118" s="25"/>
      <c r="F118" s="25"/>
      <c r="G118" s="25"/>
      <c r="H118" s="25"/>
      <c r="I118" s="25"/>
      <c r="J118" s="25"/>
      <c r="K118" s="26" t="s">
        <v>138</v>
      </c>
      <c r="L118" s="26"/>
      <c r="M118" s="58">
        <v>662580</v>
      </c>
      <c r="N118" s="4"/>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2" customHeight="1" x14ac:dyDescent="0.2">
      <c r="A119" s="21"/>
      <c r="B119" s="21"/>
      <c r="C119" s="21"/>
      <c r="D119" s="24" t="s">
        <v>100</v>
      </c>
      <c r="E119" s="25"/>
      <c r="F119" s="25"/>
      <c r="G119" s="25"/>
      <c r="H119" s="25"/>
      <c r="I119" s="25"/>
      <c r="J119" s="25"/>
      <c r="K119" s="26"/>
      <c r="L119" s="25"/>
      <c r="M119" s="58"/>
      <c r="N119" s="4"/>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ht="12" customHeight="1" x14ac:dyDescent="0.2">
      <c r="A120" s="21"/>
      <c r="B120" s="24"/>
      <c r="C120" s="21"/>
      <c r="D120" s="62" t="s">
        <v>101</v>
      </c>
      <c r="E120" s="25"/>
      <c r="F120" s="25"/>
      <c r="G120" s="25"/>
      <c r="H120" s="25"/>
      <c r="I120" s="25"/>
      <c r="J120" s="25"/>
      <c r="K120" s="26" t="s">
        <v>139</v>
      </c>
      <c r="L120" s="25"/>
      <c r="M120" s="58">
        <v>3927313</v>
      </c>
      <c r="N120" s="4"/>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2" customHeight="1" x14ac:dyDescent="0.2">
      <c r="A121" s="21"/>
      <c r="B121" s="24"/>
      <c r="C121" s="21"/>
      <c r="D121" s="62" t="s">
        <v>102</v>
      </c>
      <c r="E121" s="25"/>
      <c r="F121" s="25"/>
      <c r="G121" s="25"/>
      <c r="H121" s="25"/>
      <c r="I121" s="25"/>
      <c r="J121" s="25"/>
      <c r="K121" s="26" t="s">
        <v>140</v>
      </c>
      <c r="L121" s="25"/>
      <c r="M121" s="58">
        <v>268968</v>
      </c>
      <c r="N121" s="4"/>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2.75" customHeight="1" x14ac:dyDescent="0.2">
      <c r="A122" s="21"/>
      <c r="B122" s="21"/>
      <c r="C122" s="24" t="s">
        <v>47</v>
      </c>
      <c r="D122" s="24"/>
      <c r="E122" s="25"/>
      <c r="F122" s="25"/>
      <c r="G122" s="25"/>
      <c r="H122" s="25"/>
      <c r="I122" s="21"/>
      <c r="J122" s="25"/>
      <c r="K122" s="26"/>
      <c r="L122" s="24"/>
      <c r="M122" s="58"/>
      <c r="N122" s="4"/>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ht="12.75" customHeight="1" x14ac:dyDescent="0.2">
      <c r="A123" s="21"/>
      <c r="B123" s="21"/>
      <c r="C123" s="24"/>
      <c r="D123" s="24" t="s">
        <v>412</v>
      </c>
      <c r="E123" s="25"/>
      <c r="F123" s="25"/>
      <c r="G123" s="25"/>
      <c r="H123" s="25"/>
      <c r="I123" s="21"/>
      <c r="J123" s="25"/>
      <c r="K123" s="26" t="s">
        <v>207</v>
      </c>
      <c r="L123" s="24"/>
      <c r="M123" s="41">
        <v>500000</v>
      </c>
      <c r="N123" s="4"/>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6" customHeight="1" x14ac:dyDescent="0.2">
      <c r="A124" s="21"/>
      <c r="B124" s="24"/>
      <c r="C124" s="25"/>
      <c r="D124" s="25"/>
      <c r="E124" s="25"/>
      <c r="F124" s="25"/>
      <c r="G124" s="25"/>
      <c r="H124" s="25"/>
      <c r="I124" s="25"/>
      <c r="J124" s="25"/>
      <c r="K124" s="26"/>
      <c r="L124" s="25"/>
      <c r="M124" s="41"/>
      <c r="N124" s="4"/>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2" customHeight="1" x14ac:dyDescent="0.2">
      <c r="A125" s="21"/>
      <c r="B125" s="35" t="s">
        <v>61</v>
      </c>
      <c r="C125" s="25"/>
      <c r="D125" s="25"/>
      <c r="E125" s="25"/>
      <c r="F125" s="25"/>
      <c r="G125" s="25"/>
      <c r="H125" s="25"/>
      <c r="I125" s="25"/>
      <c r="J125" s="25"/>
      <c r="K125" s="26"/>
      <c r="L125" s="25"/>
      <c r="M125" s="41"/>
      <c r="N125" s="4"/>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ht="12" customHeight="1" x14ac:dyDescent="0.2">
      <c r="A126" s="21"/>
      <c r="B126" s="21"/>
      <c r="C126" s="24" t="s">
        <v>225</v>
      </c>
      <c r="D126" s="25"/>
      <c r="E126" s="25"/>
      <c r="F126" s="25"/>
      <c r="G126" s="25"/>
      <c r="H126" s="25"/>
      <c r="I126" s="25"/>
      <c r="J126" s="25"/>
      <c r="K126" s="26"/>
      <c r="L126" s="25"/>
      <c r="M126" s="41"/>
      <c r="N126" s="4"/>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2" customHeight="1" x14ac:dyDescent="0.2">
      <c r="A127" s="21"/>
      <c r="B127" s="21"/>
      <c r="C127" s="24"/>
      <c r="D127" s="25" t="s">
        <v>189</v>
      </c>
      <c r="E127" s="25"/>
      <c r="F127" s="25"/>
      <c r="G127" s="25"/>
      <c r="H127" s="25"/>
      <c r="I127" s="25"/>
      <c r="J127" s="25"/>
      <c r="K127" s="26" t="s">
        <v>18</v>
      </c>
      <c r="L127" s="25"/>
      <c r="M127" s="41">
        <v>257333</v>
      </c>
      <c r="N127" s="4"/>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2" customHeight="1" x14ac:dyDescent="0.2">
      <c r="A128" s="21"/>
      <c r="B128" s="24"/>
      <c r="C128" s="21"/>
      <c r="D128" s="62" t="s">
        <v>80</v>
      </c>
      <c r="E128" s="25"/>
      <c r="F128" s="25"/>
      <c r="G128" s="25"/>
      <c r="H128" s="25"/>
      <c r="I128" s="25"/>
      <c r="J128" s="25"/>
      <c r="K128" s="26" t="s">
        <v>18</v>
      </c>
      <c r="L128" s="25"/>
      <c r="M128" s="41">
        <v>92242</v>
      </c>
      <c r="N128" s="4"/>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ht="6" customHeight="1" x14ac:dyDescent="0.2">
      <c r="A129" s="21"/>
      <c r="B129" s="25"/>
      <c r="C129" s="25"/>
      <c r="D129" s="25"/>
      <c r="E129" s="25"/>
      <c r="F129" s="25"/>
      <c r="G129" s="25"/>
      <c r="H129" s="25"/>
      <c r="I129" s="25"/>
      <c r="J129" s="25"/>
      <c r="K129" s="25"/>
      <c r="L129" s="25"/>
      <c r="M129" s="34"/>
      <c r="N129" s="4"/>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2.75" x14ac:dyDescent="0.2">
      <c r="A130" s="21"/>
      <c r="B130" s="21" t="s">
        <v>171</v>
      </c>
      <c r="C130" s="25"/>
      <c r="D130" s="25"/>
      <c r="E130" s="25"/>
      <c r="F130" s="25"/>
      <c r="G130" s="25"/>
      <c r="H130" s="25"/>
      <c r="I130" s="25"/>
      <c r="J130" s="25"/>
      <c r="K130" s="25"/>
      <c r="L130" s="25"/>
      <c r="M130" s="34"/>
      <c r="N130" s="4"/>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2" customHeight="1" x14ac:dyDescent="0.2">
      <c r="A131" s="21"/>
      <c r="B131" s="21"/>
      <c r="C131" s="35" t="s">
        <v>46</v>
      </c>
      <c r="D131" s="25"/>
      <c r="E131" s="25"/>
      <c r="F131" s="25"/>
      <c r="G131" s="25"/>
      <c r="H131" s="25"/>
      <c r="I131" s="25"/>
      <c r="J131" s="25"/>
      <c r="K131" s="26"/>
      <c r="L131" s="25"/>
      <c r="M131" s="41"/>
      <c r="N131" s="4"/>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ht="12" customHeight="1" x14ac:dyDescent="0.2">
      <c r="A132" s="21"/>
      <c r="B132" s="35"/>
      <c r="C132" s="25"/>
      <c r="D132" s="25" t="s">
        <v>177</v>
      </c>
      <c r="E132" s="25"/>
      <c r="F132" s="25"/>
      <c r="G132" s="25"/>
      <c r="H132" s="25"/>
      <c r="I132" s="25"/>
      <c r="J132" s="25"/>
      <c r="K132" s="26" t="s">
        <v>206</v>
      </c>
      <c r="L132" s="25"/>
      <c r="M132" s="41">
        <v>750000</v>
      </c>
      <c r="N132" s="4"/>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5.25" customHeight="1" x14ac:dyDescent="0.2">
      <c r="A133" s="21"/>
      <c r="B133" s="25"/>
      <c r="C133" s="25"/>
      <c r="D133" s="25"/>
      <c r="E133" s="25"/>
      <c r="F133" s="25"/>
      <c r="G133" s="25"/>
      <c r="H133" s="25"/>
      <c r="I133" s="25"/>
      <c r="J133" s="25"/>
      <c r="K133" s="25"/>
      <c r="L133" s="25"/>
      <c r="M133" s="34"/>
      <c r="N133" s="4"/>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2" customHeight="1" x14ac:dyDescent="0.2">
      <c r="A134" s="21"/>
      <c r="B134" s="21"/>
      <c r="C134" s="21"/>
      <c r="D134" s="21"/>
      <c r="E134" s="24" t="s">
        <v>48</v>
      </c>
      <c r="F134" s="25"/>
      <c r="G134" s="25"/>
      <c r="H134" s="25"/>
      <c r="I134" s="25"/>
      <c r="J134" s="25"/>
      <c r="K134" s="25"/>
      <c r="L134" s="26"/>
      <c r="M134" s="60">
        <f>SUM(M116:M132)</f>
        <v>83489070</v>
      </c>
      <c r="N134" s="4"/>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ht="5.25" customHeight="1" x14ac:dyDescent="0.2">
      <c r="A135" s="21"/>
      <c r="B135" s="21"/>
      <c r="C135" s="21"/>
      <c r="D135" s="21"/>
      <c r="E135" s="24"/>
      <c r="F135" s="25"/>
      <c r="G135" s="25"/>
      <c r="H135" s="25"/>
      <c r="I135" s="25"/>
      <c r="J135" s="25"/>
      <c r="K135" s="25"/>
      <c r="L135" s="26"/>
      <c r="M135" s="41"/>
      <c r="N135" s="4"/>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2" customHeight="1" thickBot="1" x14ac:dyDescent="0.25">
      <c r="A136" s="21"/>
      <c r="B136" s="21"/>
      <c r="C136" s="21"/>
      <c r="D136" s="21"/>
      <c r="E136" s="24" t="s">
        <v>58</v>
      </c>
      <c r="F136" s="25"/>
      <c r="G136" s="25"/>
      <c r="H136" s="25"/>
      <c r="I136" s="25"/>
      <c r="J136" s="25"/>
      <c r="K136" s="25"/>
      <c r="L136" s="26" t="s">
        <v>38</v>
      </c>
      <c r="M136" s="63">
        <f>+M134+M100</f>
        <v>99116900.173864841</v>
      </c>
      <c r="N136" s="4"/>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6" customHeight="1" thickTop="1" x14ac:dyDescent="0.2">
      <c r="A137" s="21"/>
      <c r="B137" s="24"/>
      <c r="C137" s="25"/>
      <c r="D137" s="25"/>
      <c r="E137" s="25"/>
      <c r="F137" s="25"/>
      <c r="G137" s="25"/>
      <c r="H137" s="25"/>
      <c r="I137" s="25"/>
      <c r="J137" s="25"/>
      <c r="K137" s="25"/>
      <c r="L137" s="26"/>
      <c r="M137" s="41"/>
      <c r="N137" s="4"/>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s="5" customFormat="1" ht="12" customHeight="1" x14ac:dyDescent="0.2">
      <c r="A138" s="64" t="s">
        <v>49</v>
      </c>
      <c r="B138" s="65"/>
      <c r="C138" s="66"/>
      <c r="D138" s="65"/>
      <c r="E138" s="65"/>
      <c r="F138" s="67"/>
      <c r="G138" s="65"/>
      <c r="H138" s="68"/>
      <c r="I138" s="69"/>
      <c r="J138" s="69"/>
      <c r="K138" s="68"/>
      <c r="L138" s="68"/>
      <c r="M138" s="68"/>
      <c r="N138" s="11"/>
    </row>
    <row r="139" spans="1:42" s="9" customFormat="1" ht="6" customHeight="1" x14ac:dyDescent="0.2">
      <c r="A139" s="70"/>
      <c r="B139" s="71"/>
      <c r="C139" s="71"/>
      <c r="D139" s="72"/>
      <c r="E139" s="72"/>
      <c r="F139" s="71"/>
      <c r="G139" s="71"/>
      <c r="H139" s="73"/>
      <c r="I139" s="73"/>
      <c r="J139" s="73"/>
      <c r="K139" s="73"/>
      <c r="L139" s="73"/>
      <c r="M139" s="74"/>
      <c r="N139" s="8"/>
      <c r="O139" s="7"/>
      <c r="P139" s="7"/>
      <c r="Q139" s="7"/>
      <c r="R139" s="7"/>
      <c r="S139" s="7"/>
      <c r="T139" s="7"/>
      <c r="U139" s="7"/>
      <c r="V139" s="7"/>
      <c r="W139" s="7"/>
      <c r="X139" s="7"/>
      <c r="Y139" s="7"/>
      <c r="Z139" s="7"/>
      <c r="AA139" s="7"/>
      <c r="AB139" s="7"/>
      <c r="AC139" s="7"/>
      <c r="AD139" s="7"/>
    </row>
    <row r="140" spans="1:42" s="5" customFormat="1" ht="14.25" x14ac:dyDescent="0.2">
      <c r="A140" s="75" t="s">
        <v>413</v>
      </c>
      <c r="B140" s="76"/>
      <c r="C140" s="76"/>
      <c r="D140" s="76"/>
      <c r="E140" s="77"/>
      <c r="F140" s="78"/>
      <c r="G140" s="79"/>
      <c r="H140" s="80"/>
      <c r="I140" s="81"/>
      <c r="J140" s="82"/>
      <c r="K140" s="80"/>
      <c r="L140" s="83"/>
      <c r="M140" s="83"/>
      <c r="N140" s="11"/>
    </row>
    <row r="141" spans="1:42" s="5" customFormat="1" ht="104.25" customHeight="1" x14ac:dyDescent="0.2">
      <c r="A141" s="507" t="s">
        <v>502</v>
      </c>
      <c r="B141" s="508"/>
      <c r="C141" s="508"/>
      <c r="D141" s="508"/>
      <c r="E141" s="508"/>
      <c r="F141" s="508"/>
      <c r="G141" s="508"/>
      <c r="H141" s="508"/>
      <c r="I141" s="508"/>
      <c r="J141" s="508"/>
      <c r="K141" s="508"/>
      <c r="L141" s="508"/>
      <c r="M141" s="508"/>
      <c r="N141" s="11"/>
    </row>
    <row r="142" spans="1:42" s="5" customFormat="1" ht="6" customHeight="1" x14ac:dyDescent="0.2">
      <c r="A142" s="84"/>
      <c r="B142" s="85"/>
      <c r="C142" s="85"/>
      <c r="D142" s="85"/>
      <c r="E142" s="85"/>
      <c r="F142" s="85"/>
      <c r="G142" s="85"/>
      <c r="H142" s="85"/>
      <c r="I142" s="406"/>
      <c r="J142" s="85"/>
      <c r="K142" s="85"/>
      <c r="L142" s="85"/>
      <c r="M142" s="85"/>
      <c r="N142" s="11"/>
    </row>
    <row r="143" spans="1:42" s="5" customFormat="1" ht="14.25" x14ac:dyDescent="0.2">
      <c r="A143" s="86" t="s">
        <v>414</v>
      </c>
      <c r="B143" s="78"/>
      <c r="C143" s="32"/>
      <c r="D143" s="32"/>
      <c r="E143" s="32"/>
      <c r="F143" s="32"/>
      <c r="G143" s="83"/>
      <c r="H143" s="83"/>
      <c r="I143" s="83"/>
      <c r="J143" s="83"/>
      <c r="K143" s="83"/>
      <c r="L143" s="83"/>
      <c r="M143" s="83"/>
      <c r="N143" s="11"/>
    </row>
    <row r="144" spans="1:42" s="5" customFormat="1" ht="44.25" customHeight="1" x14ac:dyDescent="0.2">
      <c r="A144" s="462" t="s">
        <v>231</v>
      </c>
      <c r="B144" s="458"/>
      <c r="C144" s="458"/>
      <c r="D144" s="458"/>
      <c r="E144" s="458"/>
      <c r="F144" s="458"/>
      <c r="G144" s="458"/>
      <c r="H144" s="458"/>
      <c r="I144" s="458"/>
      <c r="J144" s="458"/>
      <c r="K144" s="458"/>
      <c r="L144" s="458"/>
      <c r="M144" s="458"/>
      <c r="N144" s="18"/>
    </row>
    <row r="145" spans="1:30" s="5" customFormat="1" ht="6.75" customHeight="1" x14ac:dyDescent="0.2">
      <c r="A145" s="87"/>
      <c r="B145" s="88"/>
      <c r="C145" s="88"/>
      <c r="D145" s="88"/>
      <c r="E145" s="88"/>
      <c r="F145" s="88"/>
      <c r="G145" s="88"/>
      <c r="H145" s="88"/>
      <c r="I145" s="405"/>
      <c r="J145" s="88"/>
      <c r="K145" s="88"/>
      <c r="L145" s="88"/>
      <c r="M145" s="88"/>
      <c r="N145" s="18"/>
    </row>
    <row r="146" spans="1:30" s="5" customFormat="1" ht="15" customHeight="1" x14ac:dyDescent="0.2">
      <c r="A146" s="86" t="s">
        <v>415</v>
      </c>
      <c r="B146" s="88"/>
      <c r="C146" s="88"/>
      <c r="D146" s="88"/>
      <c r="E146" s="88"/>
      <c r="F146" s="88"/>
      <c r="G146" s="88"/>
      <c r="H146" s="88"/>
      <c r="I146" s="405"/>
      <c r="J146" s="88"/>
      <c r="K146" s="88"/>
      <c r="L146" s="88"/>
      <c r="M146" s="88"/>
      <c r="N146" s="18"/>
    </row>
    <row r="147" spans="1:30" s="5" customFormat="1" ht="23.25" customHeight="1" x14ac:dyDescent="0.2">
      <c r="A147" s="462" t="s">
        <v>246</v>
      </c>
      <c r="B147" s="458"/>
      <c r="C147" s="458"/>
      <c r="D147" s="458"/>
      <c r="E147" s="458"/>
      <c r="F147" s="458"/>
      <c r="G147" s="458"/>
      <c r="H147" s="458"/>
      <c r="I147" s="458"/>
      <c r="J147" s="458"/>
      <c r="K147" s="458"/>
      <c r="L147" s="458"/>
      <c r="M147" s="458"/>
      <c r="N147" s="18"/>
    </row>
    <row r="148" spans="1:30" s="9" customFormat="1" ht="12.75" x14ac:dyDescent="0.2">
      <c r="A148" s="70"/>
      <c r="B148" s="78"/>
      <c r="C148" s="71"/>
      <c r="D148" s="72"/>
      <c r="E148" s="72"/>
      <c r="F148" s="71"/>
      <c r="G148" s="71"/>
      <c r="H148" s="73"/>
      <c r="I148" s="73"/>
      <c r="J148" s="73"/>
      <c r="K148" s="73"/>
      <c r="L148" s="73"/>
      <c r="M148" s="74"/>
      <c r="N148" s="8"/>
      <c r="O148" s="7"/>
      <c r="P148" s="7"/>
      <c r="Q148" s="7"/>
      <c r="R148" s="7"/>
      <c r="S148" s="7"/>
      <c r="T148" s="7"/>
      <c r="U148" s="7"/>
      <c r="V148" s="7"/>
      <c r="W148" s="7"/>
      <c r="X148" s="7"/>
      <c r="Y148" s="7"/>
      <c r="Z148" s="7"/>
      <c r="AA148" s="7"/>
      <c r="AB148" s="7"/>
      <c r="AC148" s="7"/>
      <c r="AD148" s="7"/>
    </row>
    <row r="149" spans="1:30" s="9" customFormat="1" ht="12" customHeight="1" x14ac:dyDescent="0.2">
      <c r="A149" s="90" t="s">
        <v>22</v>
      </c>
      <c r="B149" s="91"/>
      <c r="C149" s="91"/>
      <c r="D149" s="91"/>
      <c r="E149" s="91"/>
      <c r="F149" s="91"/>
      <c r="G149" s="91"/>
      <c r="H149" s="92"/>
      <c r="I149" s="92"/>
      <c r="J149" s="92"/>
      <c r="K149" s="92"/>
      <c r="L149" s="92"/>
      <c r="M149" s="92"/>
      <c r="N149" s="10"/>
      <c r="O149" s="7"/>
      <c r="P149" s="7"/>
      <c r="Q149" s="7"/>
      <c r="R149" s="7"/>
      <c r="S149" s="7"/>
      <c r="T149" s="7"/>
      <c r="U149" s="7"/>
      <c r="V149" s="7"/>
      <c r="W149" s="7"/>
      <c r="X149" s="7"/>
      <c r="Y149" s="7"/>
      <c r="Z149" s="7"/>
      <c r="AA149" s="7"/>
      <c r="AB149" s="7"/>
      <c r="AC149" s="7"/>
      <c r="AD149" s="7"/>
    </row>
    <row r="150" spans="1:30" s="9" customFormat="1" ht="6" customHeight="1" x14ac:dyDescent="0.2">
      <c r="A150" s="70"/>
      <c r="B150" s="71"/>
      <c r="C150" s="71"/>
      <c r="D150" s="71"/>
      <c r="E150" s="71"/>
      <c r="F150" s="71"/>
      <c r="G150" s="71"/>
      <c r="H150" s="73"/>
      <c r="I150" s="73"/>
      <c r="J150" s="73"/>
      <c r="K150" s="73"/>
      <c r="L150" s="73"/>
      <c r="M150" s="74"/>
      <c r="N150" s="8"/>
      <c r="O150" s="7"/>
      <c r="P150" s="7"/>
      <c r="Q150" s="7"/>
      <c r="R150" s="7"/>
      <c r="S150" s="7"/>
      <c r="T150" s="7"/>
      <c r="U150" s="7"/>
      <c r="V150" s="7"/>
      <c r="W150" s="7"/>
      <c r="X150" s="7"/>
      <c r="Y150" s="7"/>
      <c r="Z150" s="7"/>
      <c r="AA150" s="7"/>
      <c r="AB150" s="7"/>
      <c r="AC150" s="7"/>
      <c r="AD150" s="7"/>
    </row>
    <row r="151" spans="1:30" s="9" customFormat="1" ht="40.5" customHeight="1" x14ac:dyDescent="0.2">
      <c r="A151" s="217">
        <v>1</v>
      </c>
      <c r="B151" s="471" t="s">
        <v>403</v>
      </c>
      <c r="C151" s="475"/>
      <c r="D151" s="475"/>
      <c r="E151" s="475"/>
      <c r="F151" s="475"/>
      <c r="G151" s="475"/>
      <c r="H151" s="475"/>
      <c r="I151" s="475"/>
      <c r="J151" s="475"/>
      <c r="K151" s="475"/>
      <c r="L151" s="475"/>
      <c r="M151" s="475"/>
      <c r="N151" s="8"/>
      <c r="O151" s="7"/>
      <c r="P151" s="7"/>
      <c r="Q151" s="7"/>
      <c r="R151" s="7"/>
      <c r="S151" s="7"/>
      <c r="T151" s="7"/>
      <c r="U151" s="7"/>
      <c r="V151" s="7"/>
      <c r="W151" s="7"/>
      <c r="X151" s="7"/>
      <c r="Y151" s="7"/>
      <c r="Z151" s="7"/>
      <c r="AA151" s="7"/>
      <c r="AB151" s="7"/>
      <c r="AC151" s="7"/>
      <c r="AD151" s="7"/>
    </row>
    <row r="152" spans="1:30" s="9" customFormat="1" ht="6" customHeight="1" x14ac:dyDescent="0.2">
      <c r="A152" s="216"/>
      <c r="B152" s="374"/>
      <c r="C152" s="375"/>
      <c r="D152" s="375"/>
      <c r="E152" s="375"/>
      <c r="F152" s="375"/>
      <c r="G152" s="375"/>
      <c r="H152" s="375"/>
      <c r="I152" s="406"/>
      <c r="J152" s="375"/>
      <c r="K152" s="375"/>
      <c r="L152" s="375"/>
      <c r="M152" s="375"/>
      <c r="N152" s="8"/>
      <c r="O152" s="7"/>
      <c r="P152" s="7"/>
      <c r="Q152" s="7"/>
      <c r="R152" s="7"/>
      <c r="S152" s="7"/>
      <c r="T152" s="7"/>
      <c r="U152" s="7"/>
      <c r="V152" s="7"/>
      <c r="W152" s="7"/>
      <c r="X152" s="7"/>
      <c r="Y152" s="7"/>
      <c r="Z152" s="7"/>
      <c r="AA152" s="7"/>
      <c r="AB152" s="7"/>
      <c r="AC152" s="7"/>
      <c r="AD152" s="7"/>
    </row>
    <row r="153" spans="1:30" s="9" customFormat="1" ht="46.5" customHeight="1" x14ac:dyDescent="0.2">
      <c r="A153" s="217">
        <v>2</v>
      </c>
      <c r="B153" s="467" t="s">
        <v>333</v>
      </c>
      <c r="C153" s="449"/>
      <c r="D153" s="449"/>
      <c r="E153" s="449"/>
      <c r="F153" s="449"/>
      <c r="G153" s="449"/>
      <c r="H153" s="449"/>
      <c r="I153" s="449"/>
      <c r="J153" s="449"/>
      <c r="K153" s="449"/>
      <c r="L153" s="449"/>
      <c r="M153" s="449"/>
      <c r="N153" s="8"/>
      <c r="O153" s="7"/>
      <c r="P153" s="7"/>
      <c r="Q153" s="7"/>
      <c r="R153" s="7"/>
      <c r="S153" s="7"/>
      <c r="T153" s="7"/>
      <c r="U153" s="7"/>
      <c r="V153" s="7"/>
      <c r="W153" s="7"/>
      <c r="X153" s="7"/>
      <c r="Y153" s="7"/>
      <c r="Z153" s="7"/>
      <c r="AA153" s="7"/>
      <c r="AB153" s="7"/>
      <c r="AC153" s="7"/>
      <c r="AD153" s="7"/>
    </row>
    <row r="154" spans="1:30" s="9" customFormat="1" ht="6" customHeight="1" x14ac:dyDescent="0.2">
      <c r="A154" s="216"/>
      <c r="B154" s="71"/>
      <c r="C154" s="71"/>
      <c r="D154" s="71"/>
      <c r="E154" s="71"/>
      <c r="F154" s="71"/>
      <c r="G154" s="71"/>
      <c r="H154" s="73"/>
      <c r="I154" s="73"/>
      <c r="J154" s="73"/>
      <c r="K154" s="73"/>
      <c r="L154" s="73"/>
      <c r="M154" s="74"/>
      <c r="N154" s="8"/>
      <c r="O154" s="7"/>
      <c r="P154" s="7"/>
      <c r="Q154" s="7"/>
      <c r="R154" s="7"/>
      <c r="S154" s="7"/>
      <c r="T154" s="7"/>
      <c r="U154" s="7"/>
      <c r="V154" s="7"/>
      <c r="W154" s="7"/>
      <c r="X154" s="7"/>
      <c r="Y154" s="7"/>
      <c r="Z154" s="7"/>
      <c r="AA154" s="7"/>
      <c r="AB154" s="7"/>
      <c r="AC154" s="7"/>
      <c r="AD154" s="7"/>
    </row>
    <row r="155" spans="1:30" s="9" customFormat="1" ht="27.75" customHeight="1" x14ac:dyDescent="0.2">
      <c r="A155" s="217">
        <v>3</v>
      </c>
      <c r="B155" s="471" t="s">
        <v>243</v>
      </c>
      <c r="C155" s="458"/>
      <c r="D155" s="458"/>
      <c r="E155" s="458"/>
      <c r="F155" s="458"/>
      <c r="G155" s="458"/>
      <c r="H155" s="458"/>
      <c r="I155" s="458"/>
      <c r="J155" s="458"/>
      <c r="K155" s="458"/>
      <c r="L155" s="458"/>
      <c r="M155" s="458"/>
      <c r="N155" s="8"/>
      <c r="O155" s="7"/>
      <c r="P155" s="7"/>
      <c r="Q155" s="7"/>
      <c r="R155" s="7"/>
      <c r="S155" s="7"/>
      <c r="T155" s="7"/>
      <c r="U155" s="7"/>
      <c r="V155" s="7"/>
      <c r="W155" s="7"/>
      <c r="X155" s="7"/>
      <c r="Y155" s="7"/>
      <c r="Z155" s="7"/>
      <c r="AA155" s="7"/>
      <c r="AB155" s="7"/>
      <c r="AC155" s="7"/>
      <c r="AD155" s="7"/>
    </row>
    <row r="156" spans="1:30" s="9" customFormat="1" ht="6" customHeight="1" x14ac:dyDescent="0.2">
      <c r="A156" s="217"/>
      <c r="B156" s="71"/>
      <c r="C156" s="71"/>
      <c r="D156" s="71"/>
      <c r="E156" s="71"/>
      <c r="F156" s="71"/>
      <c r="G156" s="71"/>
      <c r="H156" s="73"/>
      <c r="I156" s="73"/>
      <c r="J156" s="73"/>
      <c r="K156" s="73"/>
      <c r="L156" s="73"/>
      <c r="M156" s="74"/>
      <c r="N156" s="8"/>
      <c r="O156" s="7"/>
      <c r="P156" s="7"/>
      <c r="Q156" s="7"/>
      <c r="R156" s="7"/>
      <c r="S156" s="7"/>
      <c r="T156" s="7"/>
      <c r="U156" s="7"/>
      <c r="V156" s="7"/>
      <c r="W156" s="7"/>
      <c r="X156" s="7"/>
      <c r="Y156" s="7"/>
      <c r="Z156" s="7"/>
      <c r="AA156" s="7"/>
      <c r="AB156" s="7"/>
      <c r="AC156" s="7"/>
      <c r="AD156" s="7"/>
    </row>
    <row r="157" spans="1:30" s="9" customFormat="1" ht="42" customHeight="1" x14ac:dyDescent="0.2">
      <c r="A157" s="217">
        <v>4</v>
      </c>
      <c r="B157" s="480" t="s">
        <v>374</v>
      </c>
      <c r="C157" s="458"/>
      <c r="D157" s="458"/>
      <c r="E157" s="458"/>
      <c r="F157" s="458"/>
      <c r="G157" s="458"/>
      <c r="H157" s="458"/>
      <c r="I157" s="458"/>
      <c r="J157" s="458"/>
      <c r="K157" s="458"/>
      <c r="L157" s="458"/>
      <c r="M157" s="458"/>
      <c r="N157" s="8"/>
      <c r="O157" s="7"/>
      <c r="P157" s="7"/>
      <c r="Q157" s="7"/>
      <c r="R157" s="7"/>
      <c r="S157" s="7"/>
      <c r="T157" s="7"/>
      <c r="U157" s="7"/>
      <c r="V157" s="7"/>
      <c r="W157" s="7"/>
      <c r="X157" s="7"/>
      <c r="Y157" s="7"/>
      <c r="Z157" s="7"/>
      <c r="AA157" s="7"/>
      <c r="AB157" s="7"/>
      <c r="AC157" s="7"/>
      <c r="AD157" s="7"/>
    </row>
    <row r="158" spans="1:30" s="9" customFormat="1" ht="6" customHeight="1" x14ac:dyDescent="0.2">
      <c r="A158" s="100"/>
      <c r="B158" s="71"/>
      <c r="C158" s="71"/>
      <c r="D158" s="71"/>
      <c r="E158" s="71"/>
      <c r="F158" s="71"/>
      <c r="G158" s="71"/>
      <c r="H158" s="73"/>
      <c r="I158" s="73"/>
      <c r="J158" s="73"/>
      <c r="K158" s="73"/>
      <c r="L158" s="73"/>
      <c r="M158" s="74"/>
      <c r="N158" s="8"/>
      <c r="O158" s="7"/>
      <c r="P158" s="7"/>
      <c r="Q158" s="7"/>
      <c r="R158" s="7"/>
      <c r="S158" s="7"/>
      <c r="T158" s="7"/>
      <c r="U158" s="7"/>
      <c r="V158" s="7"/>
      <c r="W158" s="7"/>
      <c r="X158" s="7"/>
      <c r="Y158" s="7"/>
      <c r="Z158" s="7"/>
      <c r="AA158" s="7"/>
      <c r="AB158" s="7"/>
      <c r="AC158" s="7"/>
      <c r="AD158" s="7"/>
    </row>
    <row r="159" spans="1:30" s="9" customFormat="1" ht="12.75" x14ac:dyDescent="0.2">
      <c r="A159" s="217">
        <v>5</v>
      </c>
      <c r="B159" s="480" t="s">
        <v>276</v>
      </c>
      <c r="C159" s="481"/>
      <c r="D159" s="481"/>
      <c r="E159" s="481"/>
      <c r="F159" s="481"/>
      <c r="G159" s="481"/>
      <c r="H159" s="481"/>
      <c r="I159" s="481"/>
      <c r="J159" s="481"/>
      <c r="K159" s="481"/>
      <c r="L159" s="481"/>
      <c r="M159" s="481"/>
      <c r="N159" s="8"/>
      <c r="O159" s="7"/>
      <c r="P159" s="7"/>
      <c r="Q159" s="7"/>
      <c r="R159" s="7"/>
      <c r="S159" s="7"/>
      <c r="T159" s="7"/>
      <c r="U159" s="7"/>
      <c r="V159" s="7"/>
      <c r="W159" s="7"/>
      <c r="X159" s="7"/>
      <c r="Y159" s="7"/>
      <c r="Z159" s="7"/>
      <c r="AA159" s="7"/>
      <c r="AB159" s="7"/>
      <c r="AC159" s="7"/>
      <c r="AD159" s="7"/>
    </row>
    <row r="160" spans="1:30" s="9" customFormat="1" ht="6" customHeight="1" x14ac:dyDescent="0.2">
      <c r="A160" s="100"/>
      <c r="B160" s="71"/>
      <c r="C160" s="71"/>
      <c r="D160" s="71"/>
      <c r="E160" s="71"/>
      <c r="F160" s="71"/>
      <c r="G160" s="71"/>
      <c r="H160" s="73"/>
      <c r="I160" s="73"/>
      <c r="J160" s="73"/>
      <c r="K160" s="73"/>
      <c r="L160" s="73"/>
      <c r="M160" s="74"/>
      <c r="N160" s="8"/>
      <c r="O160" s="7"/>
      <c r="P160" s="7"/>
      <c r="Q160" s="7"/>
      <c r="R160" s="7"/>
      <c r="S160" s="7"/>
      <c r="T160" s="7"/>
      <c r="U160" s="7"/>
      <c r="V160" s="7"/>
      <c r="W160" s="7"/>
      <c r="X160" s="7"/>
      <c r="Y160" s="7"/>
      <c r="Z160" s="7"/>
      <c r="AA160" s="7"/>
      <c r="AB160" s="7"/>
      <c r="AC160" s="7"/>
      <c r="AD160" s="7"/>
    </row>
    <row r="161" spans="1:30" s="9" customFormat="1" ht="39.75" customHeight="1" x14ac:dyDescent="0.2">
      <c r="A161" s="217">
        <v>6</v>
      </c>
      <c r="B161" s="467" t="s">
        <v>245</v>
      </c>
      <c r="C161" s="449"/>
      <c r="D161" s="449"/>
      <c r="E161" s="449"/>
      <c r="F161" s="449"/>
      <c r="G161" s="449"/>
      <c r="H161" s="449"/>
      <c r="I161" s="449"/>
      <c r="J161" s="449"/>
      <c r="K161" s="449"/>
      <c r="L161" s="449"/>
      <c r="M161" s="449"/>
      <c r="N161" s="8"/>
      <c r="O161" s="7"/>
      <c r="P161" s="7"/>
      <c r="Q161" s="7"/>
      <c r="R161" s="7"/>
      <c r="S161" s="7"/>
      <c r="T161" s="7"/>
      <c r="U161" s="7"/>
      <c r="V161" s="7"/>
      <c r="W161" s="7"/>
      <c r="X161" s="7"/>
      <c r="Y161" s="7"/>
      <c r="Z161" s="7"/>
      <c r="AA161" s="7"/>
      <c r="AB161" s="7"/>
      <c r="AC161" s="7"/>
      <c r="AD161" s="7"/>
    </row>
    <row r="162" spans="1:30" s="9" customFormat="1" ht="6" customHeight="1" x14ac:dyDescent="0.2">
      <c r="A162" s="100"/>
      <c r="B162" s="71"/>
      <c r="C162" s="71"/>
      <c r="D162" s="71"/>
      <c r="E162" s="71"/>
      <c r="F162" s="71"/>
      <c r="G162" s="71"/>
      <c r="H162" s="73"/>
      <c r="I162" s="73"/>
      <c r="J162" s="73"/>
      <c r="K162" s="73"/>
      <c r="L162" s="73"/>
      <c r="M162" s="74"/>
      <c r="N162" s="8"/>
      <c r="O162" s="7"/>
      <c r="P162" s="7"/>
      <c r="Q162" s="7"/>
      <c r="R162" s="7"/>
      <c r="S162" s="7"/>
      <c r="T162" s="7"/>
      <c r="U162" s="7"/>
      <c r="V162" s="7"/>
      <c r="W162" s="7"/>
      <c r="X162" s="7"/>
      <c r="Y162" s="7"/>
      <c r="Z162" s="7"/>
      <c r="AA162" s="7"/>
      <c r="AB162" s="7"/>
      <c r="AC162" s="7"/>
      <c r="AD162" s="7"/>
    </row>
    <row r="163" spans="1:30" s="9" customFormat="1" ht="93" customHeight="1" x14ac:dyDescent="0.2">
      <c r="A163" s="217">
        <v>7</v>
      </c>
      <c r="B163" s="489" t="s">
        <v>380</v>
      </c>
      <c r="C163" s="479"/>
      <c r="D163" s="479"/>
      <c r="E163" s="479"/>
      <c r="F163" s="479"/>
      <c r="G163" s="479"/>
      <c r="H163" s="479"/>
      <c r="I163" s="479"/>
      <c r="J163" s="479"/>
      <c r="K163" s="479"/>
      <c r="L163" s="479"/>
      <c r="M163" s="479"/>
      <c r="N163" s="8"/>
      <c r="O163" s="7"/>
      <c r="P163" s="7"/>
      <c r="Q163" s="7"/>
      <c r="R163" s="7"/>
      <c r="S163" s="7"/>
      <c r="T163" s="7"/>
      <c r="U163" s="7"/>
      <c r="V163" s="7"/>
      <c r="W163" s="7"/>
      <c r="X163" s="7"/>
      <c r="Y163" s="7"/>
      <c r="Z163" s="7"/>
      <c r="AA163" s="7"/>
      <c r="AB163" s="7"/>
      <c r="AC163" s="7"/>
      <c r="AD163" s="7"/>
    </row>
    <row r="164" spans="1:30" s="9" customFormat="1" ht="6" customHeight="1" x14ac:dyDescent="0.2">
      <c r="A164" s="100"/>
      <c r="B164" s="71"/>
      <c r="C164" s="71"/>
      <c r="D164" s="71"/>
      <c r="E164" s="71"/>
      <c r="F164" s="71"/>
      <c r="G164" s="71"/>
      <c r="H164" s="73"/>
      <c r="I164" s="73"/>
      <c r="J164" s="73"/>
      <c r="K164" s="73"/>
      <c r="L164" s="73"/>
      <c r="M164" s="74"/>
      <c r="N164" s="8"/>
      <c r="O164" s="7"/>
      <c r="P164" s="7"/>
      <c r="Q164" s="7"/>
      <c r="R164" s="7"/>
      <c r="S164" s="7"/>
      <c r="T164" s="7"/>
      <c r="U164" s="7"/>
      <c r="V164" s="7"/>
      <c r="W164" s="7"/>
      <c r="X164" s="7"/>
      <c r="Y164" s="7"/>
      <c r="Z164" s="7"/>
      <c r="AA164" s="7"/>
      <c r="AB164" s="7"/>
      <c r="AC164" s="7"/>
      <c r="AD164" s="7"/>
    </row>
    <row r="165" spans="1:30" s="9" customFormat="1" ht="32.25" customHeight="1" x14ac:dyDescent="0.2">
      <c r="A165" s="219">
        <v>8</v>
      </c>
      <c r="B165" s="480" t="s">
        <v>395</v>
      </c>
      <c r="C165" s="481"/>
      <c r="D165" s="481"/>
      <c r="E165" s="481"/>
      <c r="F165" s="481"/>
      <c r="G165" s="481"/>
      <c r="H165" s="481"/>
      <c r="I165" s="481"/>
      <c r="J165" s="481"/>
      <c r="K165" s="481"/>
      <c r="L165" s="481"/>
      <c r="M165" s="481"/>
      <c r="N165" s="8"/>
      <c r="O165" s="7"/>
      <c r="P165" s="7"/>
      <c r="Q165" s="7"/>
      <c r="R165" s="7"/>
      <c r="S165" s="7"/>
      <c r="T165" s="7"/>
      <c r="U165" s="7"/>
      <c r="V165" s="7"/>
      <c r="W165" s="7"/>
      <c r="X165" s="7"/>
      <c r="Y165" s="7"/>
      <c r="Z165" s="7"/>
      <c r="AA165" s="7"/>
      <c r="AB165" s="7"/>
      <c r="AC165" s="7"/>
      <c r="AD165" s="7"/>
    </row>
    <row r="166" spans="1:30" s="9" customFormat="1" ht="6" customHeight="1" x14ac:dyDescent="0.2">
      <c r="A166" s="101"/>
      <c r="B166" s="71"/>
      <c r="C166" s="71"/>
      <c r="D166" s="71"/>
      <c r="E166" s="71"/>
      <c r="F166" s="71"/>
      <c r="G166" s="71"/>
      <c r="H166" s="73"/>
      <c r="I166" s="73"/>
      <c r="J166" s="73"/>
      <c r="K166" s="73"/>
      <c r="L166" s="73"/>
      <c r="M166" s="74"/>
      <c r="N166" s="8"/>
      <c r="O166" s="7"/>
      <c r="P166" s="7"/>
      <c r="Q166" s="7"/>
      <c r="R166" s="7"/>
      <c r="S166" s="7"/>
      <c r="T166" s="7"/>
      <c r="U166" s="7"/>
      <c r="V166" s="7"/>
      <c r="W166" s="7"/>
      <c r="X166" s="7"/>
      <c r="Y166" s="7"/>
      <c r="Z166" s="7"/>
      <c r="AA166" s="7"/>
      <c r="AB166" s="7"/>
      <c r="AC166" s="7"/>
      <c r="AD166" s="7"/>
    </row>
    <row r="167" spans="1:30" s="9" customFormat="1" ht="44.25" customHeight="1" x14ac:dyDescent="0.2">
      <c r="A167" s="219">
        <v>9</v>
      </c>
      <c r="B167" s="467" t="s">
        <v>244</v>
      </c>
      <c r="C167" s="449"/>
      <c r="D167" s="449"/>
      <c r="E167" s="449"/>
      <c r="F167" s="449"/>
      <c r="G167" s="449"/>
      <c r="H167" s="449"/>
      <c r="I167" s="449"/>
      <c r="J167" s="449"/>
      <c r="K167" s="449"/>
      <c r="L167" s="449"/>
      <c r="M167" s="449"/>
      <c r="N167" s="8"/>
      <c r="V167" s="7"/>
      <c r="W167" s="7"/>
      <c r="X167" s="7"/>
      <c r="Y167" s="7"/>
      <c r="Z167" s="7"/>
      <c r="AA167" s="7"/>
      <c r="AB167" s="7"/>
      <c r="AC167" s="7"/>
      <c r="AD167" s="7"/>
    </row>
    <row r="168" spans="1:30" ht="6" customHeight="1" x14ac:dyDescent="0.2">
      <c r="A168" s="101"/>
      <c r="B168" s="21"/>
      <c r="C168" s="21"/>
      <c r="D168" s="21"/>
      <c r="E168" s="21"/>
      <c r="F168" s="21"/>
      <c r="G168" s="21"/>
      <c r="H168" s="21"/>
      <c r="I168" s="21"/>
      <c r="J168" s="21"/>
      <c r="K168" s="21"/>
      <c r="L168" s="21"/>
      <c r="M168" s="21"/>
      <c r="N168" s="6"/>
    </row>
    <row r="169" spans="1:30" ht="40.5" customHeight="1" x14ac:dyDescent="0.2">
      <c r="A169" s="289">
        <v>10</v>
      </c>
      <c r="B169" s="458" t="s">
        <v>237</v>
      </c>
      <c r="C169" s="458"/>
      <c r="D169" s="458"/>
      <c r="E169" s="458"/>
      <c r="F169" s="458"/>
      <c r="G169" s="458"/>
      <c r="H169" s="458"/>
      <c r="I169" s="458"/>
      <c r="J169" s="458"/>
      <c r="K169" s="458"/>
      <c r="L169" s="458"/>
      <c r="M169" s="458"/>
      <c r="N169" s="17"/>
    </row>
    <row r="170" spans="1:30" ht="12" customHeight="1" x14ac:dyDescent="0.2">
      <c r="A170" s="101"/>
      <c r="B170" s="21"/>
      <c r="C170" s="21"/>
      <c r="D170" s="21"/>
      <c r="E170" s="21"/>
      <c r="F170" s="21"/>
      <c r="G170" s="21"/>
      <c r="H170" s="21"/>
      <c r="I170" s="21"/>
      <c r="J170" s="21"/>
      <c r="K170" s="21"/>
      <c r="L170" s="21"/>
      <c r="M170" s="21"/>
    </row>
    <row r="171" spans="1:30" ht="26.25" customHeight="1" x14ac:dyDescent="0.2">
      <c r="A171" s="289">
        <v>11</v>
      </c>
      <c r="B171" s="504" t="s">
        <v>247</v>
      </c>
      <c r="C171" s="458"/>
      <c r="D171" s="458"/>
      <c r="E171" s="458"/>
      <c r="F171" s="458"/>
      <c r="G171" s="458"/>
      <c r="H171" s="458"/>
      <c r="I171" s="458"/>
      <c r="J171" s="458"/>
      <c r="K171" s="458"/>
      <c r="L171" s="458"/>
      <c r="M171" s="458"/>
    </row>
    <row r="172" spans="1:30" ht="12.75" x14ac:dyDescent="0.2"/>
    <row r="173" spans="1:30" ht="12.75" x14ac:dyDescent="0.2"/>
  </sheetData>
  <mergeCells count="36">
    <mergeCell ref="D23:F23"/>
    <mergeCell ref="C68:G68"/>
    <mergeCell ref="C69:G69"/>
    <mergeCell ref="A147:M147"/>
    <mergeCell ref="D85:F85"/>
    <mergeCell ref="D86:F86"/>
    <mergeCell ref="A144:M144"/>
    <mergeCell ref="D87:F87"/>
    <mergeCell ref="D88:F88"/>
    <mergeCell ref="A1:M1"/>
    <mergeCell ref="A2:M2"/>
    <mergeCell ref="A3:M3"/>
    <mergeCell ref="E70:F70"/>
    <mergeCell ref="A141:M141"/>
    <mergeCell ref="D40:F40"/>
    <mergeCell ref="C84:G84"/>
    <mergeCell ref="D36:H36"/>
    <mergeCell ref="D64:G64"/>
    <mergeCell ref="C43:G43"/>
    <mergeCell ref="C45:G45"/>
    <mergeCell ref="D46:G46"/>
    <mergeCell ref="C95:G95"/>
    <mergeCell ref="C72:F72"/>
    <mergeCell ref="E89:F89"/>
    <mergeCell ref="C80:F80"/>
    <mergeCell ref="B171:M171"/>
    <mergeCell ref="B151:M151"/>
    <mergeCell ref="B169:M169"/>
    <mergeCell ref="B159:M159"/>
    <mergeCell ref="B153:M153"/>
    <mergeCell ref="B155:M155"/>
    <mergeCell ref="B167:M167"/>
    <mergeCell ref="B157:M157"/>
    <mergeCell ref="B161:M161"/>
    <mergeCell ref="B163:M163"/>
    <mergeCell ref="B165:M165"/>
  </mergeCells>
  <phoneticPr fontId="8" type="noConversion"/>
  <pageMargins left="0.5" right="0.5" top="0.5" bottom="0.75" header="0.5" footer="0.5"/>
  <pageSetup firstPageNumber="12" orientation="portrait" useFirstPageNumber="1" r:id="rId1"/>
  <headerFooter alignWithMargins="0">
    <oddFooter>&amp;L&amp;"Arial,Regular"09/08/2023&amp;C&amp;"Arial,Regular"35-E-5.&amp;P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cover sheet</vt:lpstr>
      <vt:lpstr>Dogwood </vt:lpstr>
      <vt:lpstr>Carolina</vt:lpstr>
      <vt:lpstr>BOE</vt:lpstr>
      <vt:lpstr>BOE!Print_Area</vt:lpstr>
      <vt:lpstr>Carolina!Print_Area</vt:lpstr>
      <vt:lpstr>'cover sheet'!Print_Area</vt:lpstr>
      <vt:lpstr>'Dogwood '!Print_Area</vt:lpstr>
      <vt:lpstr>Carolina!PRINT_AREA_MI</vt:lpstr>
      <vt:lpstr>'Dogwood '!PRINT_AREA_MI</vt:lpstr>
      <vt:lpstr>BOE!Print_Titles</vt:lpstr>
      <vt:lpstr>Carolina!Print_Titles</vt:lpstr>
      <vt:lpstr>'Dogwood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of Federal and State Financial Assistance</dc:title>
  <dc:creator>NC DEPT OF STATE TREASURER</dc:creator>
  <cp:lastModifiedBy>James Burke</cp:lastModifiedBy>
  <cp:lastPrinted>2025-09-10T20:35:23Z</cp:lastPrinted>
  <dcterms:created xsi:type="dcterms:W3CDTF">1998-06-03T20:28:19Z</dcterms:created>
  <dcterms:modified xsi:type="dcterms:W3CDTF">2025-09-12T20:09:05Z</dcterms:modified>
</cp:coreProperties>
</file>